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8_Commission Impact/Comité d'Expertise/Dette privée/Vfinale/"/>
    </mc:Choice>
  </mc:AlternateContent>
  <xr:revisionPtr revIDLastSave="844" documentId="8_{780A1079-3B23-4438-9F25-205F73C7CBB9}" xr6:coauthVersionLast="47" xr6:coauthVersionMax="47" xr10:uidLastSave="{314658E2-C97D-4CA6-B4C1-E0F492CA299C}"/>
  <workbookProtection workbookAlgorithmName="SHA-512" workbookHashValue="PexMiMGQEIKe0P28S9yXzY8e5MUPLwidblA+j/bnkvcRQdW9RNgzRwI4OGfbHtAuGSyenhgVqqWLUpmsCC2JiQ==" workbookSaltValue="dxUK8LfUhGgmaY4g9uOu+A==" workbookSpinCount="100000" lockStructure="1"/>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cotées'!$A$5:$N$132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 i="3" l="1"/>
  <c r="L123" i="3"/>
  <c r="K96" i="3"/>
  <c r="K65" i="3"/>
  <c r="K121" i="3"/>
  <c r="K57" i="3" l="1"/>
  <c r="K63" i="3"/>
  <c r="K61" i="3"/>
  <c r="K59" i="3"/>
  <c r="K55" i="3" l="1"/>
  <c r="K119" i="3"/>
  <c r="K20" i="3" l="1"/>
  <c r="K106" i="3"/>
  <c r="K102" i="3"/>
  <c r="K100" i="3"/>
  <c r="K98" i="3"/>
  <c r="K94" i="3"/>
  <c r="K90" i="3"/>
  <c r="K88" i="3"/>
  <c r="K86" i="3"/>
  <c r="K84" i="3"/>
  <c r="K82" i="3"/>
  <c r="K80" i="3"/>
  <c r="K76" i="3"/>
  <c r="K78" i="3"/>
  <c r="K53" i="3"/>
  <c r="K49" i="3"/>
  <c r="K47" i="3"/>
  <c r="K45" i="3"/>
  <c r="K43" i="3"/>
  <c r="K41" i="3"/>
  <c r="K32" i="3"/>
  <c r="K39" i="3"/>
  <c r="K30" i="3"/>
  <c r="K12" i="3"/>
  <c r="L106" i="3"/>
  <c r="L108" i="3"/>
  <c r="L78" i="3"/>
  <c r="L76" i="3"/>
  <c r="L53" i="3"/>
  <c r="L51" i="3" s="1"/>
  <c r="L96" i="3"/>
  <c r="K71" i="3"/>
  <c r="K92" i="3" l="1"/>
  <c r="K74" i="3"/>
  <c r="K28" i="3"/>
  <c r="L74" i="3"/>
  <c r="K16" i="3"/>
  <c r="K112" i="3" l="1"/>
  <c r="L117" i="3"/>
  <c r="L115" i="3" s="1"/>
  <c r="L102" i="3"/>
  <c r="L98" i="3"/>
  <c r="L94" i="3"/>
  <c r="K69" i="3"/>
  <c r="K67" i="3"/>
  <c r="L10" i="3"/>
  <c r="K22" i="3"/>
  <c r="K117" i="3"/>
  <c r="K115" i="3" s="1"/>
  <c r="K130" i="3" s="1"/>
  <c r="K110" i="3"/>
  <c r="K108" i="3"/>
  <c r="L45" i="3"/>
  <c r="L28" i="3" s="1"/>
  <c r="K24" i="3"/>
  <c r="K18" i="3"/>
  <c r="K14" i="3"/>
  <c r="K10" i="3" l="1"/>
  <c r="L104" i="3"/>
  <c r="L9" i="3"/>
  <c r="L92" i="3"/>
  <c r="L73" i="3" s="1"/>
  <c r="K9" i="3" l="1"/>
  <c r="K126" i="3" s="1"/>
  <c r="K104" i="3"/>
  <c r="K129" i="3" l="1"/>
  <c r="K73" i="3"/>
  <c r="K128" i="3" s="1"/>
  <c r="K51" i="3" l="1"/>
  <c r="K127"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<sst xmlns="http://schemas.openxmlformats.org/spreadsheetml/2006/main" count="231" uniqueCount="220">
  <si>
    <t>QUESTIONS / EXIGENCES</t>
  </si>
  <si>
    <t>A) THEORIE DU CHANGEMENT</t>
  </si>
  <si>
    <t xml:space="preserve">1. Définition des objectifs généraux </t>
  </si>
  <si>
    <t xml:space="preserve">4. Comment d'autres fonds concurrents couvrent-ils le besoin auquel répond chaque objectif de transformation durable poursuivi par le fonds ?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</si>
  <si>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</si>
  <si>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</si>
  <si>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</si>
  <si>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</si>
  <si>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</si>
  <si>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</si>
  <si>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</si>
  <si>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</si>
  <si>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</si>
  <si>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</si>
  <si>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</si>
  <si>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</si>
  <si>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</si>
  <si>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</si>
  <si>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</si>
  <si>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</si>
  <si>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</si>
  <si>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</si>
  <si>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</si>
  <si>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</si>
  <si>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</si>
  <si>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</si>
  <si>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</si>
  <si>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</si>
  <si>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</si>
  <si>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</si>
  <si>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</si>
  <si>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</si>
  <si>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</si>
  <si>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</si>
  <si>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</si>
  <si>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</si>
  <si>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</si>
  <si>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</si>
  <si>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</si>
  <si>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</si>
  <si>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</si>
  <si>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</si>
  <si>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</si>
  <si>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</si>
  <si>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</si>
  <si>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</si>
  <si>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</si>
  <si>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</si>
  <si>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</si>
  <si>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</si>
  <si>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</si>
  <si>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</si>
  <si>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</si>
  <si>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</si>
  <si>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</si>
  <si>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</si>
  <si>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</si>
  <si>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</si>
  <si>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</si>
  <si>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chaine causale simplifiée est présentée à l'échelle du fonds</t>
  </si>
  <si>
    <t>Plusieurs chaines causales détaillées sont présentées, avec une granularité poussée (par objectif, par stratégie ou par entreprise)</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</si>
  <si>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</si>
  <si>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</si>
  <si>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Non, l'objectif général n'est pas décliné en objectifs spécifiques au niveau des émetteurs</t>
  </si>
  <si>
    <t>Oui, l'objectif général est décliné en objectifs spécifiques au niveau des émetteurs</t>
  </si>
  <si>
    <t>Les objectifs de transformation durable poursuivis par le fonds sont décrits de manière générale, s'inscrivant dans les grandes tendances sociales ou environnementales</t>
  </si>
  <si>
    <t>3. Le fonds dérive-t-il des objectifs spécifiques pour chacun des émetteurs investis en lien avec ses objectif généraux de transformation durable ?</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</si>
  <si>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</si>
  <si>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</si>
  <si>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</si>
  <si>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</si>
  <si>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</si>
  <si>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</si>
  <si>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</si>
  <si>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</si>
  <si>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Oui, l'objectif général est décliné en objectifs spécifiques au niveau des émetteurs, les objectifs étant alignés avec un scénario de référence quand celui-ci existe</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</si>
  <si>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</si>
  <si>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</si>
  <si>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</si>
  <si>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Oui, pour plus de 90% des actifs sous gestion</t>
  </si>
  <si>
    <t>Moins de 50% des actifs sous gestion sont investis dans des émetteurs qui répondent exactement aux objectifs et à la stratégie poursuivis par le fonds</t>
  </si>
  <si>
    <t>Non ou, dans le cas contraire, pour moins de 50% des actifs sous gestion</t>
  </si>
  <si>
    <t>Oui,  dans ses documents supports le fonds justifie les actions déployées par leur potentiel à générer de l'additionnalité</t>
  </si>
  <si>
    <t>Oui, et cette solution est susceptible de mieux répondre aux préférences de certains émetteurs ou de certains investisseurs.</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</si>
  <si>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</si>
  <si>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</si>
  <si>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</si>
  <si>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</si>
  <si>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</si>
  <si>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</si>
  <si>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</si>
  <si>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</si>
  <si>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</si>
  <si>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Oui, les communications du fonds témoignent systématiquement d’un attachement à contribuer positivement à la transition durable et le fonds recourt régulièrement à des campagnes médiatiques ciblées pour influencer le comportement des émetteurs investis en lien avec les objectifs de transformation durable fixés</t>
  </si>
  <si>
    <t xml:space="preserve">Il n'y a pas de vérification des conséquences des actions des émetteurs, que ce soit au niveau des réalisations ou des résultats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</si>
  <si>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</si>
  <si>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</si>
  <si>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</si>
  <si>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</si>
  <si>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</si>
  <si>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</si>
  <si>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</si>
  <si>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15. En prolongement de la question 9, choisir les actions de contribution les plus significatives (jusqu'à 3) exercées par le fonds pour atteindre ses objectifs de transformation durable et qualifier l'intensité avec laquelle celles-ci sont déployées.</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</si>
  <si>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</si>
  <si>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</si>
  <si>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</si>
  <si>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Le processus de contrôle de la performance des émetteurs permet de vérifier les réalisations (outputs)</t>
  </si>
  <si>
    <t>Le processus de contrôle de la performance des émetteurs permet de vérifier les résultats (outcomes)</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</si>
  <si>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</si>
  <si>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</si>
  <si>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Non, le fonds n'évoque pas dans ses documents supports son ambition de suivre et gérer activement les externalités négatives des émetteurs choisis</t>
  </si>
  <si>
    <t>OU (entre 15% et 50% pour les fonds créés avant 2023)</t>
  </si>
  <si>
    <t>Non, en majorité le fonds finance des émetteurs qui ont un accès relativement facile aux financements (ex: grandes entreprises)</t>
  </si>
  <si>
    <t>15.3 Le fonds apporte-t-il aux entreprises investies un soutien d’un autre ordre que financier (technique, commercial, de gouvernance, de mise en relation, etc.) susceptible d’améliorer leur impact ?</t>
  </si>
  <si>
    <t>Non, le fonds n’apporte aucun soutien autre que financier aux entreprises investies qui serait susceptible d’améliorer leur impact</t>
  </si>
  <si>
    <t>Oui, le fonds apporte chaque année aux entreprises investies (représentant plus de 70% du portefeuille) un soutien non-financier susceptible d’améliorer leur impact</t>
  </si>
  <si>
    <t>Oui, le fonds apporte chaque année aux entreprises investies (représentant plus de 70% du portefeuille) un soutien non-financier susceptible d’améliorer leur impact et le fonds fournit au niveau agrégé des informations décrivant les actions engagées et témoignant de la valeur significative de ces actions (&gt; 0,25% de l'actif du fonds chaque année)</t>
  </si>
  <si>
    <t>Oui, le fonds apporte chaque année aux entreprises investies (représentant plus de 70% du portefeuille) un soutien non-financier susceptible d’améliorer leur impact et le fonds fournit au niveau agrégé des informations décrivant les actions engagées et témoignant de la valeur très significative de ces actions (&gt; 0,5% de l'actif du fonds chaque année)</t>
  </si>
  <si>
    <t>13. Comment les actions déployées pour détecter, hiérarchiser et maîtriser les externalités négatives sont-elles décrites ?</t>
  </si>
  <si>
    <t>Entre 50% et 70% des actifs sous gestion sont investis dans des émetteurs qui répondent exactement aux objectifs et à la stratégie poursuivis par le fonds</t>
  </si>
  <si>
    <t>Entre 70% et 90% des actifs sous gestion sont investis dans des émetteurs qui répondent exactement aux objectifs et à la stratégie poursuivis par le fonds</t>
  </si>
  <si>
    <t>Plus de 90% des actifs sous gestion, sont investis dans des émetteurs qui répondent exactement aux objectifs et à la stratégie poursuivis par le fonds</t>
  </si>
  <si>
    <t>2. Définition des actions déployées par l'institution financière pour atteindre les objectifs (i.e. causer les changements recherchés)</t>
  </si>
  <si>
    <t xml:space="preserve">26. Dans quelle mesure les résultats relatifs (i.e., par rapport à des comparables sectoriels, à la tendance passée ou aux objectifs spécifiques fixés par le fonds) observés au niveau des émetteurs correspondent-ils aux objectifs de transformation durable visés par le fonds ? </t>
  </si>
  <si>
    <t>Oui, et cette solution est susceptible de mieux répondre aux préférences de certains émetteurs ou de certains investisseurs. Elle a en outre le potentiel d'être largement dupliquée et de constituer un nouveau type de stratégie dans la mesure où elle n'implique pas de barrières à l'entrée importantes (ex: un fonds d'engagement autour des ODD))</t>
  </si>
  <si>
    <t>29. Comment le potentiel d'impact du Fonds est-il communiqué aux épargnants et investisseurs ?</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</si>
  <si>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</si>
  <si>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</si>
  <si>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facteurs externes dont dépend le succès de la théorie du changement du fonds sont détaillés pour chaque émetteur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</si>
  <si>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</si>
  <si>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</si>
  <si>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</si>
  <si>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</si>
  <si>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Le gérant a à sa disposition des sources d'information externes sur l'impact des émetteurs et peut s'appuyer sur des ressources internes spécialement dédiées à la mise en œuvre opérationnelle de la stratégie (analystes, responsable engagement, etc.). La quantification de ces ressources est mentionnée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</si>
  <si>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</si>
  <si>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</si>
  <si>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</si>
  <si>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Le suivi des externalités négatives matérielles (au-delà des objectifs de transformation durable du fonds) n'est pas réalisé sur tous les émetteurs, ou le fonds ne fournit pas d'objectifs ciblés pour les externalités négatives matérielles pour chaque émetteur visé</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</si>
  <si>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</si>
  <si>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</si>
  <si>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</si>
  <si>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 xml:space="preserve">Le fonds n'a pas défini d'objectifs de réduction des externalités négatives (matérielles) pour chaque émetteur ou les objectifs de réduction des externalités négatives matérielles fixés n'ont été atteints durant la période de détention du fonds que pour une petite minorité (&lt;30%) des émetteurs visés </t>
  </si>
  <si>
    <t xml:space="preserve">Les objectifs de réduction des externalités négatives matérielles fixés ont été atteints durant la période de détention du fonds pour une minorité (&gt; 30%) des émetteurs visés </t>
  </si>
  <si>
    <t xml:space="preserve">Les objectifs de réduction des externalités négatives matérielles fixés ont été atteints durant la période de détention du fonds pour une majorité (&gt; 50%) des émetteurs visés </t>
  </si>
  <si>
    <t xml:space="preserve">Les objectifs de réduction des externalités négatives matérielles fixés ont été atteints durant la période de détention du fonds pour une grande  majorité (&gt; 70%) des émetteurs visés </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</si>
  <si>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</si>
  <si>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</si>
  <si>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t xml:space="preserve">Oui, et le rapport présente de manière détaillée les changements dans les résultats des émetteurs. </t>
  </si>
  <si>
    <t>Oui, et le rapport comporte des parties spécifiques sur i) les changements des résultats des émetteurs, et ii) une vue agrégée des actions de contribution/d'impact déployées par le fonds.</t>
  </si>
  <si>
    <t xml:space="preserve">Oui, et le rapport comporte des parties spécifiques sur i) les changements des résultats des émetteurs, ii) les actions déployées par le fonds émetteur par émetteur et, lorsque c'est possible, iii) la correspondance entre les deux. </t>
  </si>
  <si>
    <t>34. Le fonds organise-t-il des évènements de sensibilisation à l’impact ou au reporting d’impact pour les entreprises investies ?</t>
  </si>
  <si>
    <t xml:space="preserve">Non, le fonds ne pratique pas ou très irrégulièrement ce genre d'initiatives "pédagogiques" auprès de ses participations.  </t>
  </si>
  <si>
    <t>Oui, le fonds pratique régulièrement ce genre d'initiatives "pédagogiques" auprès de ses participations (pour plus de 30% des participations détenues chaque année)</t>
  </si>
  <si>
    <t>Oui, le fonds pratique très régulièrement ce genre d'initiatives "pédagogiques" auprès de ses participations (pour plus de 50% des participations détenues chaque année)</t>
  </si>
  <si>
    <t xml:space="preserve">Le fonds pratique systématiquement un engagement actif avec les émetteurs en cas d'externalités négatives matérielles, lequel inclut, au minimum, le dialogue avec les émetteurs et le vote dans les organes de gouvernance d'une manière cohérente avec l'objectif de limitation de ces externalités négatives matérielles </t>
  </si>
  <si>
    <t>Le fonds ne maîtrise pas les externalités négatives des émetteurs associées à ses investissements au-delà des objectifs de transformation durable visés</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</si>
  <si>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</si>
  <si>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</si>
  <si>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La rémunération des gérants du fonds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(jusqu'à 25%, ou 15% pour les fonds crées avant 2023)</t>
    </r>
  </si>
  <si>
    <r>
      <t xml:space="preserve">La rémunération des gérants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</si>
  <si>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r>
      <t xml:space="preserve">La rémunération des gérants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</si>
  <si>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</si>
  <si>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</si>
  <si>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 xml:space="preserve">6. Le fonds ambitionne-t-il de mettre en place des actions pour limiter les externalités négatives des émetteurs choisis au-delà du ou des objectifs de transformation durable ciblés ? </t>
    </r>
    <r>
      <rPr>
        <b/>
        <sz val="8"/>
        <color rgb="FFF53369"/>
        <rFont val="Montserrat"/>
      </rPr>
      <t>(QUESTION QUALIFIANTE)</t>
    </r>
  </si>
  <si>
    <r>
      <t xml:space="preserve">14. Avec quelle systématicité les émetteurs choisis répondent-ils aux objectifs et à la stratégie poursuivis par le fonds?  </t>
    </r>
    <r>
      <rPr>
        <b/>
        <sz val="8"/>
        <color rgb="FFF53369"/>
        <rFont val="Montserrat"/>
      </rPr>
      <t>(QUESTION QUALIFIANTE)</t>
    </r>
  </si>
  <si>
    <r>
      <t xml:space="preserve">9. Le fonds justifie-t-il les actions envisagées (dans les questions 7 et 8) par la recherche d'additionnalité? </t>
    </r>
    <r>
      <rPr>
        <b/>
        <sz val="8"/>
        <color rgb="FFF53369"/>
        <rFont val="Montserrat"/>
      </rPr>
      <t>(QUESTION QUALIFIANTE)</t>
    </r>
  </si>
  <si>
    <r>
      <t xml:space="preserve">7. Les actions associées au fonds pour atteindre les objectifs de transformation durable sont-elles décrites dans les documents supports ? </t>
    </r>
    <r>
      <rPr>
        <b/>
        <sz val="8"/>
        <color rgb="FFF53369"/>
        <rFont val="Montserrat"/>
      </rPr>
      <t>(QUESTION QUALIFIANTE)</t>
    </r>
  </si>
  <si>
    <r>
      <t xml:space="preserve">16. Quelles actions le fonds met-il en place pour maîtriser les externalités négatives associées à ses investissements (au-delà des objectifs de transformation durable du fonds) ? </t>
    </r>
    <r>
      <rPr>
        <b/>
        <sz val="8"/>
        <color rgb="FFF53369"/>
        <rFont val="Montserrat"/>
      </rPr>
      <t>(QUESTION QUALIFIANTE)</t>
    </r>
  </si>
  <si>
    <r>
      <t xml:space="preserve">23. Comment le suivi des externalités négatives (au-delà des objectifs de transformation durable du fonds) des émetteurs est-il réalisé ? </t>
    </r>
    <r>
      <rPr>
        <b/>
        <sz val="8"/>
        <color rgb="FFF53369"/>
        <rFont val="Montserrat"/>
      </rPr>
      <t>(QUESTION QUALIFIANTE)</t>
    </r>
  </si>
  <si>
    <r>
      <t>25. Dans quelle mesure les résultats absolus (i.e., progression ou régression) observés au niveau des émetteurs correspondent-ils aux objectifs de transformation durable visés par le fonds ?</t>
    </r>
    <r>
      <rPr>
        <b/>
        <sz val="8"/>
        <color rgb="FFF53369"/>
        <rFont val="Montserrat"/>
      </rPr>
      <t xml:space="preserve"> (QUESTION QUALIFIANTE)</t>
    </r>
  </si>
  <si>
    <r>
      <t xml:space="preserve">30. Le fonds communique-t-il un rapport d'impact/contribution annuel accessible aux investisseurs ? </t>
    </r>
    <r>
      <rPr>
        <b/>
        <sz val="8"/>
        <color rgb="FFF53369"/>
        <rFont val="Montserrat"/>
      </rPr>
      <t>(QUESTION QUALIFIANTE)</t>
    </r>
  </si>
  <si>
    <r>
      <t>Un suivi systématique des externalités négatives matérielles des émetteurs (au-delà des objectifs de transformation durable du fonds) est réalisé par rapport à des objectifs clairement identifiés pour chaque émetteur. En cas d'impossibilité de procéder au suivi systématique (en lien avec les contraintes propres à la classe d'actifs du fonds), le fonds fournit des explications, suivant une logique "</t>
    </r>
    <r>
      <rPr>
        <i/>
        <sz val="8"/>
        <color rgb="FF14233C"/>
        <rFont val="Montserrat"/>
      </rPr>
      <t>comply or explai</t>
    </r>
    <r>
      <rPr>
        <sz val="8"/>
        <color rgb="FF14233C"/>
        <rFont val="Montserrat"/>
      </rPr>
      <t>n".</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</si>
  <si>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</si>
  <si>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</si>
  <si>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</si>
  <si>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</si>
  <si>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</si>
  <si>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5. Le fonds se donne-t-il l'objectif explicite d'avoir de l'impact dans son nom ou ses documents supports (i.e., juridiques et commerciaux) ? </t>
    </r>
    <r>
      <rPr>
        <b/>
        <sz val="8"/>
        <color rgb="FFF53369"/>
        <rFont val="Montserrat"/>
      </rPr>
      <t>(QUESTION QUALIFIANTE)</t>
    </r>
  </si>
  <si>
    <t>Oui, dans son nom ou ses documents supports (i.e. juridiques et commerciaux) le fonds se positionne comme un fonds à impact ou indique que l'investissement dans le fonds permet aux investisseurs d'avoir de l'impact, insistant sur les notions d'intentionnalité, d'additionnalité et de mesure.</t>
  </si>
  <si>
    <t>Oui, le fonds affiche dans ses documents supports une intention de suivre et gérer activement - dans la limite des moyens disponibles à la classe d'actif - les externalités négatives (considérées comme matérielles) des émetteurs choisis une fois l'investissement réalisé (au-delà de la seule sélection des émetteurs ex ante)</t>
  </si>
  <si>
    <t>Une ou plusieurs actions sont évoquées - dans la limite des moyens disponibles à la classe d'actif - mais ne font pas l'objet d'un plan d'action systématique avec des étapes déterminées et un échéancier de suivi</t>
  </si>
  <si>
    <t>Un plan d'action systématique a été mis en place - dans la limite des moyens disponibles à la classe d'actif - avec des étapes déterminées et un échéancier de suivi</t>
  </si>
  <si>
    <t>15.1 Le fonds finance-t-il des émetteurs ayant des difficultés à trouver des moyens de financement ?</t>
  </si>
  <si>
    <t>15.2 Le fonds fournit-il du capital aux émetteurs à des conditions favorables par rapport à celles prévalant sur le marché (flexibilité sur le coût de financement, la maturité et/ou les garanties) ?</t>
  </si>
  <si>
    <t>15.4 Le fonds intègre-t-il des objectifs de durabilité dans ses conditions de financement (variabilité du taux d’intérêt en fonction de l’atteinte ou non d’objectifs de durabilité prédéfinis)  ?</t>
  </si>
  <si>
    <t xml:space="preserve">Non, le fonds n’intègre pas d’objectifs de durabilité dans ses conditions de financement </t>
  </si>
  <si>
    <t>15.5 Le fonds utilise-t-il activement la communication pour contribuer positivement à la transition durable ?</t>
  </si>
  <si>
    <r>
      <t xml:space="preserve">8. Parmi la liste suivante, veuillez choisir les actions de contribution planifiées et les actifs sous gestion couverts (à noter en colonne N). 
</t>
    </r>
    <r>
      <rPr>
        <b/>
        <i/>
        <sz val="8"/>
        <color rgb="FF02305D"/>
        <rFont val="Montserrat"/>
      </rPr>
      <t>1. Développement de nouveaux marchés de capitaux où l'offre est insuffisante
2. Apport d'un capital flexible
3. Apport d'un soutien non-financier
4. Intégration d'objectifs de durabilité dans les conditions de financement
5. Signalement de l'importance de l'impact</t>
    </r>
  </si>
  <si>
    <t>Au moins 1 action planifiée de signalement (actions 5)</t>
  </si>
  <si>
    <t xml:space="preserve">Le fonds pratique systématiquement un engagement actif avec les émetteurs en cas d'externalités négatives matérielles, lequel inclut le dialogue avec les émetteurs et le vote dans les organes de gouvernance d'une manière cohérente avec l'objectif de limitation de ces externalités négatives matérielles. En plus, le fonds pose aux émetteurs des objectifs de réduction des externalités négatives matérielles via la mise en place de clauses faisant par exemple varier le coût de financement.. </t>
  </si>
  <si>
    <t>17. Le fonds applique-t-il une stratégie particulière qui veille à la matérialisation et la pérennisation de son impact/contribution (durée d'investissement ou de prêt minimale) ?</t>
  </si>
  <si>
    <t>Le gérant a à sa disposition des sources d'information et/ou des expertises externes sur l'impact des émetteurs</t>
  </si>
  <si>
    <t xml:space="preserve">Le gérant a à sa disposition des sources d'information et/ou des expertises externes sur l'impact des émetteurs et peut s'appuyer sur des ressources internes spécialement dédiées à la mise en œuvre opérationnelle de la stratégie (analystes, responsable engagement, etc.). </t>
  </si>
  <si>
    <t>19. Un suivi des évolutions des performances de durabilité des émetteurs durant la période de détention par le fonds est-il réalisé ?</t>
  </si>
  <si>
    <r>
      <t>20. Un suivi des évolutions relatives (par rapport à des objectifs spécifiques fixés ex ante par le fonds, à des comparables ou à une tendance passée) des performances de durabilité des émetteurs durant la période de détention par le fonds est-il réalisé ?</t>
    </r>
    <r>
      <rPr>
        <b/>
        <sz val="8"/>
        <color rgb="FFF53369"/>
        <rFont val="Montserrat"/>
      </rPr>
      <t xml:space="preserve"> (QUESTION QUALIFIANTE)</t>
    </r>
  </si>
  <si>
    <t>Pour plus de 50% du portefeuille (voir notice), les résultats observés font ressortir un amélioration des résultats (environnementaux ou sociaux) évalués des entreprises investies par rapport à la situation avant l'investissement.</t>
  </si>
  <si>
    <t xml:space="preserve">Pour plus de 70% du portfeuille (voir notice), les résultats observés font ressortir un amélioration des résultats (environnementaux ou sociaux) évalués des entreprises investies par rapport à la situation avant l'investissement. </t>
  </si>
  <si>
    <t>28. Dans quelle mesure les externalités négatives des émetteurs ayant été identifiés par le fonds (au-delà des objectifs de transformation durable visés par le fonds) ont-elles été diminuées durant la période de détention du fonds ?</t>
  </si>
  <si>
    <r>
      <t>32. La rémunération des gérants du fonds est-elle dépendante des performances du fonds en matière d'impact ?</t>
    </r>
    <r>
      <rPr>
        <b/>
        <sz val="8"/>
        <color rgb="FFF53369"/>
        <rFont val="Montserrat"/>
      </rPr>
      <t xml:space="preserve"> (QUESTION QUALIFIANTE) </t>
    </r>
  </si>
  <si>
    <t>Oui, le fonds intègre un mécanisme de partage des revenus ou des frais de gestion au profit d'associations équivalent plus de 10% des revenus ou frais de gestion en année "normale"</t>
  </si>
  <si>
    <t>Oui, le fonds intègre un mécanisme de partage des revenus ou des frais de gestion au profit d'associations équivalent à plus de 20% des revenus ou frais de gestion en année "normale"</t>
  </si>
  <si>
    <t>Oui, le fonds intègre un mécanisme de partage des revenus ou des frais de gestion au profit d'associations équivalent à plus de 40% des revenus ou frais de gestion en année "normale"</t>
  </si>
  <si>
    <t>34.1 Le fonds organise-t-il des évènements de sensibilisation à l'impact ou au reporting d'impact pour son écosystème ? (QUESTION BLANCHE)</t>
  </si>
  <si>
    <t>Non, le fonds ne pratique pas ou très irrégulièrement ce genre d'initiatives "pédagogiques" auprès de son écosystème</t>
  </si>
  <si>
    <t>Oui, le fonds pratique régulièrement ce genre d'initiatives "pédagogiques" auprès de son écosystème.</t>
  </si>
  <si>
    <t>RÉSULTAT FINAL</t>
  </si>
  <si>
    <r>
      <t xml:space="preserve">Grille d'évaluation du potentiel d'impact </t>
    </r>
    <r>
      <rPr>
        <b/>
        <sz val="14"/>
        <color rgb="FFF53369"/>
        <rFont val="Montserrat"/>
      </rPr>
      <t>Dette privée</t>
    </r>
  </si>
  <si>
    <t>OU la rémunération des gérants du fonds n’implique aucune part variable au niveau du fonds</t>
  </si>
  <si>
    <t>La rémunération de la société de gestion ou des gérants du fonds implique une part variable laquelle est sans aucune indexation ou lien avec des critères d'impact au niveau du fonds (résultats obtenus ou moyens mis en œuvre) OU en l'absence de rémunération variable, les gérants ont des objectifs annuels personnels qui incluent des critères relatifs aux performances financières du fonds sans inclure aussi des critères d'impact au niveau du fonds  (résultats obtenus ou moyens mis en oeuvre)</t>
  </si>
  <si>
    <r>
      <t xml:space="preserve">24. Un processus de contrôle interne ou externe de la stratégie de transformation durable et de ses résultats existe-t-il ? </t>
    </r>
    <r>
      <rPr>
        <b/>
        <sz val="8"/>
        <color rgb="FFF53369"/>
        <rFont val="Montserrat"/>
      </rPr>
      <t>(QUESTION QUALIFIANTE)</t>
    </r>
  </si>
  <si>
    <r>
      <t xml:space="preserve">Oui, pour plus de 70% du portfeuille le fonds fournit des financements à des conditions </t>
    </r>
    <r>
      <rPr>
        <b/>
        <sz val="8"/>
        <color rgb="FF14233C"/>
        <rFont val="Montserrat"/>
      </rPr>
      <t>plus favorables</t>
    </r>
    <r>
      <rPr>
        <sz val="8"/>
        <color rgb="FF14233C"/>
        <rFont val="Montserrat"/>
      </rPr>
      <t xml:space="preserve"> que le marché pour des émetteurs ou des projets de même niveau de risque ET explicite ces conditions.</t>
    </r>
  </si>
  <si>
    <r>
      <t xml:space="preserve">Oui, pour plus de 70% du portfeuille le fonds fournit des financements à des conditions </t>
    </r>
    <r>
      <rPr>
        <b/>
        <sz val="8"/>
        <color rgb="FF14233C"/>
        <rFont val="Montserrat"/>
      </rPr>
      <t>significativement plus favorables</t>
    </r>
    <r>
      <rPr>
        <sz val="8"/>
        <color rgb="FF14233C"/>
        <rFont val="Montserrat"/>
      </rPr>
      <t xml:space="preserve"> que le marché (atteint un des critères du niveau 2 du tableau en notice) pour des émetteurs ou des projets de même niveau de risque</t>
    </r>
  </si>
  <si>
    <r>
      <t xml:space="preserve">Oui, pour plus de 70% du portfeuille le fonds fournit des financements à des conditions </t>
    </r>
    <r>
      <rPr>
        <b/>
        <sz val="8"/>
        <color rgb="FF14233C"/>
        <rFont val="Montserrat"/>
      </rPr>
      <t>largement plus favorables</t>
    </r>
    <r>
      <rPr>
        <sz val="8"/>
        <color rgb="FF14233C"/>
        <rFont val="Montserrat"/>
      </rPr>
      <t xml:space="preserve"> que le marché (atteint un des critères du niveau 3 du tableau en notice) pour des émetteurs ou des projets de même niveau de risque</t>
    </r>
  </si>
  <si>
    <r>
      <t xml:space="preserve">Oui, en grande majorité (&gt;70% du portefeuille) le fonds finance des émetteurs qui ont un </t>
    </r>
    <r>
      <rPr>
        <b/>
        <sz val="8"/>
        <color rgb="FF14233C"/>
        <rFont val="Montserrat"/>
      </rPr>
      <t>accès modéré</t>
    </r>
    <r>
      <rPr>
        <sz val="8"/>
        <color rgb="FF14233C"/>
        <rFont val="Montserrat"/>
      </rPr>
      <t>, difficile ou très difficile aux financements (voir tableau dans la notice)</t>
    </r>
  </si>
  <si>
    <r>
      <t xml:space="preserve">Oui, en grande majorité (&gt;70% du portefeuille) le fonds finance des émetteurs qui ont un </t>
    </r>
    <r>
      <rPr>
        <b/>
        <sz val="8"/>
        <color rgb="FF14233C"/>
        <rFont val="Montserrat"/>
      </rPr>
      <t>accès difficile</t>
    </r>
    <r>
      <rPr>
        <sz val="8"/>
        <color rgb="FF14233C"/>
        <rFont val="Montserrat"/>
      </rPr>
      <t xml:space="preserve"> ou très difficile aux financements (voir tableau dans la notice)</t>
    </r>
  </si>
  <si>
    <r>
      <t xml:space="preserve">Oui, en grande majorité (&gt; 70% du portefeuille) le fonds finance des émetteurs qui ont un </t>
    </r>
    <r>
      <rPr>
        <b/>
        <sz val="8"/>
        <color rgb="FF14233C"/>
        <rFont val="Montserrat"/>
      </rPr>
      <t>accès très difficile</t>
    </r>
    <r>
      <rPr>
        <sz val="8"/>
        <color rgb="FF14233C"/>
        <rFont val="Montserrat"/>
      </rPr>
      <t xml:space="preserve"> aux financements  (voir tableau dans la notice)</t>
    </r>
  </si>
  <si>
    <r>
      <t xml:space="preserve">Oui, le fonds intègre des objectifs de durabilité ambitieux et de qualité (voir notice), via des clauses d’impact à la hausse ou à la baisse (impact d’au moins </t>
    </r>
    <r>
      <rPr>
        <b/>
        <sz val="8"/>
        <color rgb="FF14233C"/>
        <rFont val="Montserrat"/>
      </rPr>
      <t>5% par rapport à la marge initiale</t>
    </r>
    <r>
      <rPr>
        <sz val="8"/>
        <color rgb="FF14233C"/>
        <rFont val="Montserrat"/>
      </rPr>
      <t xml:space="preserve"> ou d’au moins </t>
    </r>
    <r>
      <rPr>
        <b/>
        <sz val="8"/>
        <color rgb="FF14233C"/>
        <rFont val="Montserrat"/>
      </rPr>
      <t>20 points de base</t>
    </r>
    <r>
      <rPr>
        <sz val="8"/>
        <color rgb="FF14233C"/>
        <rFont val="Montserrat"/>
      </rPr>
      <t xml:space="preserve">) </t>
    </r>
  </si>
  <si>
    <r>
      <t xml:space="preserve">Oui, le fonds intègre des objectifs de durabilité ambitieux et de qualité (voir notice), via des clauses d’impact à la hausse ou à la baisse (impact d’au moins </t>
    </r>
    <r>
      <rPr>
        <b/>
        <sz val="8"/>
        <color rgb="FF14233C"/>
        <rFont val="Montserrat"/>
      </rPr>
      <t>10% par rapport à la marge initiale</t>
    </r>
    <r>
      <rPr>
        <sz val="8"/>
        <color rgb="FF14233C"/>
        <rFont val="Montserrat"/>
      </rPr>
      <t xml:space="preserve"> ou d’au moins </t>
    </r>
    <r>
      <rPr>
        <b/>
        <sz val="8"/>
        <color rgb="FF14233C"/>
        <rFont val="Montserrat"/>
      </rPr>
      <t>40 points de base</t>
    </r>
    <r>
      <rPr>
        <sz val="8"/>
        <color rgb="FF14233C"/>
        <rFont val="Montserrat"/>
      </rPr>
      <t xml:space="preserve">) </t>
    </r>
  </si>
  <si>
    <r>
      <t xml:space="preserve">Oui, le fonds intègre des objectifs de durabilité ambitieux et de qualité (voir notice), via des clauses d’impact à la hausse ou à la baisse (impact d’au moins </t>
    </r>
    <r>
      <rPr>
        <b/>
        <sz val="8"/>
        <color rgb="FF14233C"/>
        <rFont val="Montserrat"/>
      </rPr>
      <t>20%</t>
    </r>
    <r>
      <rPr>
        <sz val="8"/>
        <color rgb="FF14233C"/>
        <rFont val="Montserrat"/>
      </rPr>
      <t xml:space="preserve"> </t>
    </r>
    <r>
      <rPr>
        <b/>
        <sz val="8"/>
        <color rgb="FF14233C"/>
        <rFont val="Montserrat"/>
      </rPr>
      <t>par rapport à la marge initiale</t>
    </r>
    <r>
      <rPr>
        <sz val="8"/>
        <color rgb="FF14233C"/>
        <rFont val="Montserrat"/>
      </rPr>
      <t xml:space="preserve"> ou d’au moins </t>
    </r>
    <r>
      <rPr>
        <b/>
        <sz val="8"/>
        <color rgb="FF14233C"/>
        <rFont val="Montserrat"/>
      </rPr>
      <t>80 points de base</t>
    </r>
    <r>
      <rPr>
        <sz val="8"/>
        <color rgb="FF14233C"/>
        <rFont val="Montserrat"/>
      </rPr>
      <t xml:space="preserve">) </t>
    </r>
  </si>
  <si>
    <t>Non, le fonds n'évoque pas la notion d'impact dans son nom ou ses documents supports (i.e., juridiques et commerciaux)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</si>
</sst>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2">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6" fillId="2" borderId="2" xfId="0" applyFont="1" applyFill="1" applyBorder="1" applyAlignment="1">
      <alignment horizontal="center"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10" borderId="0" xfId="0" applyFont="1" applyFill="1" applyAlignment="1">
      <alignment horizontal="center" vertical="center" wrapText="1" readingOrder="1"/>
    </xf>
    <xf numFmtId="0" fontId="14" fillId="10" borderId="0" xfId="0" applyFont="1" applyFill="1"/>
    <xf numFmtId="0" fontId="7" fillId="8" borderId="0" xfId="0" applyFont="1" applyFill="1" applyAlignment="1">
      <alignment horizontal="center" vertical="center" wrapText="1" readingOrder="1"/>
    </xf>
    <xf numFmtId="0" fontId="16" fillId="8" borderId="0" xfId="0" applyFont="1" applyFill="1" applyAlignment="1">
      <alignment horizontal="center" vertical="center" wrapText="1" readingOrder="1"/>
    </xf>
    <xf numFmtId="164" fontId="7" fillId="8" borderId="22" xfId="0" applyNumberFormat="1" applyFont="1" applyFill="1" applyBorder="1" applyAlignment="1">
      <alignment horizontal="left" vertical="center" wrapText="1"/>
    </xf>
    <xf numFmtId="164" fontId="17" fillId="6" borderId="5" xfId="0" applyNumberFormat="1" applyFont="1" applyFill="1" applyBorder="1" applyAlignment="1">
      <alignment horizontal="center"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15" fillId="10" borderId="0" xfId="0" applyFont="1" applyFill="1" applyAlignment="1">
      <alignment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2" xfId="0" applyFont="1" applyFill="1" applyBorder="1" applyAlignment="1">
      <alignment horizontal="right" vertical="center" wrapText="1"/>
    </xf>
    <xf numFmtId="0" fontId="17" fillId="6" borderId="1"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164" fontId="7" fillId="2" borderId="0" xfId="0" applyNumberFormat="1" applyFont="1" applyFill="1" applyAlignment="1">
      <alignment vertical="center" wrapText="1"/>
    </xf>
    <xf numFmtId="0" fontId="17" fillId="6" borderId="6" xfId="0" applyFont="1" applyFill="1" applyBorder="1" applyAlignment="1">
      <alignmen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7" fillId="8" borderId="0" xfId="0" applyFont="1" applyFill="1" applyAlignment="1">
      <alignment horizontal="center" vertical="center" wrapText="1" readingOrder="1"/>
    </xf>
    <xf numFmtId="0" fontId="14" fillId="8" borderId="0" xfId="0" applyFont="1" applyFill="1"/>
    <xf numFmtId="0" fontId="7" fillId="8" borderId="0" xfId="0" applyFont="1" applyFill="1" applyAlignment="1">
      <alignment horizontal="center" vertical="center" wrapText="1"/>
    </xf>
    <xf numFmtId="0" fontId="7" fillId="8" borderId="0" xfId="0" applyFont="1" applyFill="1" applyAlignment="1">
      <alignment horizontal="righ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31"/>
  <sheetViews>
    <sheetView tabSelected="1" zoomScale="110" zoomScaleNormal="110" workbookViewId="0">
      <pane xSplit="1" ySplit="8" topLeftCell="B12" activePane="bottomRight" state="frozen"/>
      <selection activeCell="A5" sqref="A5"/>
      <selection pane="topRight" activeCell="B5" sqref="B5"/>
      <selection pane="bottomLeft" activeCell="A9" sqref="A9"/>
      <selection pane="bottomRight" activeCell="J12" sqref="J12"/>
    </sheetView>
  </sheetViews>
  <sheetFormatPr baseColWidth="10" defaultColWidth="11.453125" defaultRowHeight="12.5" outlineLevelCol="1" x14ac:dyDescent="0.35"/>
  <cols>
    <col min="1" max="1" width="35.7265625" style="16" customWidth="1"/>
    <col min="2" max="2" width="25.81640625" style="11" customWidth="1" outlineLevel="1"/>
    <col min="3" max="3" width="28.1796875" style="11" customWidth="1" outlineLevel="1"/>
    <col min="4" max="4" width="33" style="11" customWidth="1" outlineLevel="1"/>
    <col min="5" max="5" width="29.1796875" style="11" customWidth="1" outlineLevel="1"/>
    <col min="6" max="6" width="11" style="11" customWidth="1" outlineLevel="1"/>
    <col min="7" max="7" width="3" style="11" customWidth="1" outlineLevel="1"/>
    <col min="8" max="8" width="10.54296875" style="11" customWidth="1"/>
    <col min="9" max="9" width="3.1796875" style="11" customWidth="1"/>
    <col min="10" max="10" width="32.7265625" style="11" customWidth="1"/>
    <col min="11" max="11" width="17.81640625" style="11" customWidth="1"/>
    <col min="12" max="12" width="12.6328125" style="11" customWidth="1"/>
    <col min="13" max="13" width="4.453125" style="11" customWidth="1"/>
    <col min="14" max="14" width="158.36328125" style="11" customWidth="1"/>
    <col min="15" max="97" width="11.453125" style="11"/>
    <col min="98" max="98" width="3.7265625" style="11" customWidth="1"/>
    <col min="99" max="105" width="11.453125" style="11" hidden="1" customWidth="1"/>
    <col min="106" max="16384" width="11.453125" style="11"/>
  </cols>
  <sheetData>
    <row r="1" spans="1:14" ht="23.5" customHeight="1" x14ac:dyDescent="0.35">
      <c r="A1" s="8"/>
      <c r="B1" s="132"/>
      <c r="C1" s="132"/>
      <c r="D1" s="132"/>
      <c r="E1" s="10"/>
      <c r="F1" s="10"/>
      <c r="G1" s="9"/>
      <c r="J1" s="133"/>
      <c r="K1" s="133"/>
      <c r="L1" s="133"/>
    </row>
    <row r="2" spans="1:14" ht="79" customHeight="1" x14ac:dyDescent="0.35">
      <c r="A2" s="8" t="e" vm="1">
        <v>#VALUE!</v>
      </c>
      <c r="B2" s="140" t="s">
        <v>206</v>
      </c>
      <c r="C2" s="140"/>
      <c r="D2" s="141" t="s">
        <v>162</v>
      </c>
      <c r="E2" s="141"/>
      <c r="F2" s="13"/>
      <c r="G2" s="13"/>
      <c r="H2" s="13"/>
      <c r="I2" s="13"/>
      <c r="J2" s="13"/>
      <c r="K2" s="13"/>
      <c r="L2" s="13"/>
    </row>
    <row r="3" spans="1:14" x14ac:dyDescent="0.35">
      <c r="A3" s="8"/>
      <c r="B3" s="134"/>
      <c r="C3" s="134"/>
      <c r="D3" s="13"/>
      <c r="E3" s="13"/>
      <c r="F3" s="13"/>
      <c r="G3" s="13"/>
    </row>
    <row r="4" spans="1:14" ht="13" thickBot="1" x14ac:dyDescent="0.4">
      <c r="A4" s="14"/>
    </row>
    <row r="5" spans="1:14" ht="15" x14ac:dyDescent="0.35">
      <c r="A5" s="135" t="s">
        <v>0</v>
      </c>
      <c r="B5" s="122" t="s">
        <v>10</v>
      </c>
      <c r="C5" s="122"/>
      <c r="D5" s="122"/>
      <c r="E5" s="122"/>
      <c r="F5" s="1"/>
      <c r="G5" s="2"/>
      <c r="H5" s="122" t="s">
        <v>54</v>
      </c>
      <c r="I5" s="122"/>
      <c r="J5" s="122" t="s">
        <v>55</v>
      </c>
      <c r="K5" s="122" t="s">
        <v>56</v>
      </c>
      <c r="L5" s="137" t="s">
        <v>57</v>
      </c>
      <c r="N5" s="119" t="s">
        <v>11</v>
      </c>
    </row>
    <row r="6" spans="1:14" ht="15.5" thickBot="1" x14ac:dyDescent="0.4">
      <c r="A6" s="136"/>
      <c r="B6" s="5">
        <v>0</v>
      </c>
      <c r="C6" s="5">
        <v>1</v>
      </c>
      <c r="D6" s="5">
        <v>2</v>
      </c>
      <c r="E6" s="5">
        <v>3</v>
      </c>
      <c r="F6" s="5"/>
      <c r="G6" s="6"/>
      <c r="H6" s="123"/>
      <c r="I6" s="123"/>
      <c r="J6" s="123"/>
      <c r="K6" s="123"/>
      <c r="L6" s="138"/>
      <c r="N6" s="120"/>
    </row>
    <row r="7" spans="1:14" ht="15.5" thickBot="1" x14ac:dyDescent="0.4">
      <c r="A7" s="7"/>
      <c r="B7" s="3"/>
      <c r="C7" s="3"/>
      <c r="D7" s="3"/>
      <c r="E7" s="3"/>
      <c r="F7" s="3"/>
      <c r="G7" s="3"/>
      <c r="H7" s="4"/>
      <c r="I7" s="4"/>
      <c r="J7" s="4"/>
      <c r="K7" s="4"/>
      <c r="L7" s="139"/>
    </row>
    <row r="8" spans="1:14" ht="23.65" customHeight="1" thickBot="1" x14ac:dyDescent="0.4">
      <c r="A8" s="8"/>
      <c r="B8" s="12">
        <v>0</v>
      </c>
      <c r="C8" s="12">
        <v>1</v>
      </c>
      <c r="D8" s="12">
        <v>2</v>
      </c>
      <c r="E8" s="12">
        <v>3</v>
      </c>
    </row>
    <row r="9" spans="1:14" ht="19.5" customHeight="1" x14ac:dyDescent="0.35">
      <c r="A9" s="43" t="s">
        <v>1</v>
      </c>
      <c r="B9" s="44">
        <v>0</v>
      </c>
      <c r="C9" s="44">
        <v>1</v>
      </c>
      <c r="D9" s="44">
        <v>2</v>
      </c>
      <c r="E9" s="44">
        <v>3</v>
      </c>
      <c r="F9" s="45"/>
      <c r="G9" s="45"/>
      <c r="H9" s="45"/>
      <c r="I9" s="45"/>
      <c r="J9" s="46" t="s">
        <v>12</v>
      </c>
      <c r="K9" s="100">
        <f>K10+K28</f>
        <v>30</v>
      </c>
      <c r="L9" s="101">
        <f>L10+L28</f>
        <v>30</v>
      </c>
    </row>
    <row r="10" spans="1:14" ht="21.75" customHeight="1" thickBot="1" x14ac:dyDescent="0.4">
      <c r="A10" s="49" t="s">
        <v>2</v>
      </c>
      <c r="B10" s="50"/>
      <c r="C10" s="50"/>
      <c r="D10" s="50"/>
      <c r="E10" s="51"/>
      <c r="F10" s="51"/>
      <c r="G10" s="51"/>
      <c r="H10" s="51"/>
      <c r="I10" s="51"/>
      <c r="J10" s="52" t="s">
        <v>13</v>
      </c>
      <c r="K10" s="99">
        <f>K12 + K14 +K16+K18+K22+K24</f>
        <v>12</v>
      </c>
      <c r="L10" s="102">
        <f>SUM(L12:L25)</f>
        <v>12</v>
      </c>
    </row>
    <row r="11" spans="1:14" ht="12" customHeight="1" x14ac:dyDescent="0.35">
      <c r="J11" s="17"/>
      <c r="K11" s="18"/>
      <c r="L11" s="19"/>
    </row>
    <row r="12" spans="1:14" ht="94.5" customHeight="1" x14ac:dyDescent="0.35">
      <c r="A12" s="90" t="s">
        <v>36</v>
      </c>
      <c r="B12" s="53" t="s">
        <v>37</v>
      </c>
      <c r="C12" s="53"/>
      <c r="D12" s="54" t="s">
        <v>38</v>
      </c>
      <c r="E12" s="53"/>
      <c r="F12" s="53"/>
      <c r="G12" s="54"/>
      <c r="H12" s="54">
        <v>1</v>
      </c>
      <c r="I12" s="54"/>
      <c r="J12" s="84">
        <v>2</v>
      </c>
      <c r="K12" s="55">
        <f>H12*J12</f>
        <v>2</v>
      </c>
      <c r="L12" s="76">
        <v>2</v>
      </c>
      <c r="N12" s="20"/>
    </row>
    <row r="13" spans="1:14" ht="12" customHeight="1" x14ac:dyDescent="0.35">
      <c r="J13" s="17"/>
      <c r="K13" s="18"/>
      <c r="L13" s="19"/>
    </row>
    <row r="14" spans="1:14" ht="102.75" customHeight="1" x14ac:dyDescent="0.35">
      <c r="A14" s="90" t="s">
        <v>62</v>
      </c>
      <c r="B14" s="54" t="s">
        <v>14</v>
      </c>
      <c r="C14" s="54" t="s">
        <v>65</v>
      </c>
      <c r="D14" s="53" t="s">
        <v>61</v>
      </c>
      <c r="E14" s="53"/>
      <c r="F14" s="53"/>
      <c r="G14" s="54"/>
      <c r="H14" s="54">
        <v>1</v>
      </c>
      <c r="I14" s="54"/>
      <c r="J14" s="84">
        <v>2</v>
      </c>
      <c r="K14" s="55">
        <f>H14*J14</f>
        <v>2</v>
      </c>
      <c r="L14" s="76">
        <v>2</v>
      </c>
      <c r="N14" s="20"/>
    </row>
    <row r="15" spans="1:14" ht="11.5" customHeight="1" x14ac:dyDescent="0.35">
      <c r="C15" s="13"/>
      <c r="D15" s="13"/>
      <c r="E15" s="13"/>
      <c r="F15" s="13"/>
      <c r="K15" s="21"/>
      <c r="L15" s="22"/>
    </row>
    <row r="16" spans="1:14" ht="72.75" customHeight="1" x14ac:dyDescent="0.35">
      <c r="A16" s="90" t="s">
        <v>66</v>
      </c>
      <c r="B16" s="54" t="s">
        <v>63</v>
      </c>
      <c r="C16" s="54" t="s">
        <v>64</v>
      </c>
      <c r="D16" s="54" t="s">
        <v>75</v>
      </c>
      <c r="E16" s="53"/>
      <c r="F16" s="53"/>
      <c r="G16" s="54"/>
      <c r="H16" s="54">
        <v>1</v>
      </c>
      <c r="I16" s="54"/>
      <c r="J16" s="84">
        <v>2</v>
      </c>
      <c r="K16" s="55">
        <f>H16*J16</f>
        <v>2</v>
      </c>
      <c r="L16" s="76">
        <v>2</v>
      </c>
      <c r="N16" s="20"/>
    </row>
    <row r="17" spans="1:14" ht="12" customHeight="1" x14ac:dyDescent="0.35">
      <c r="C17" s="13"/>
      <c r="D17" s="13"/>
      <c r="E17" s="13"/>
      <c r="F17" s="13"/>
      <c r="K17" s="21"/>
      <c r="L17" s="22"/>
    </row>
    <row r="18" spans="1:14" ht="154.5" customHeight="1" x14ac:dyDescent="0.35">
      <c r="A18" s="90" t="s">
        <v>3</v>
      </c>
      <c r="B18" s="54" t="s">
        <v>76</v>
      </c>
      <c r="C18" s="53" t="s">
        <v>77</v>
      </c>
      <c r="D18" s="53" t="s">
        <v>78</v>
      </c>
      <c r="E18" s="53"/>
      <c r="F18" s="53"/>
      <c r="G18" s="54"/>
      <c r="H18" s="54">
        <v>1</v>
      </c>
      <c r="I18" s="54"/>
      <c r="J18" s="84">
        <v>2</v>
      </c>
      <c r="K18" s="55">
        <f>H18*J18</f>
        <v>2</v>
      </c>
      <c r="L18" s="76">
        <v>2</v>
      </c>
      <c r="N18" s="20"/>
    </row>
    <row r="19" spans="1:14" ht="14.5" customHeight="1" x14ac:dyDescent="0.35">
      <c r="C19" s="13"/>
      <c r="D19" s="13"/>
      <c r="E19" s="13"/>
      <c r="F19" s="13"/>
      <c r="K19" s="21"/>
      <c r="L19" s="22"/>
    </row>
    <row r="20" spans="1:14" ht="117.5" customHeight="1" x14ac:dyDescent="0.35">
      <c r="A20" s="93" t="s">
        <v>103</v>
      </c>
      <c r="B20" s="56" t="s">
        <v>24</v>
      </c>
      <c r="C20" s="57" t="s">
        <v>83</v>
      </c>
      <c r="D20" s="57" t="s">
        <v>124</v>
      </c>
      <c r="E20" s="57"/>
      <c r="F20" s="57"/>
      <c r="G20" s="56"/>
      <c r="H20" s="56">
        <v>0</v>
      </c>
      <c r="I20" s="56"/>
      <c r="J20" s="84">
        <v>2</v>
      </c>
      <c r="K20" s="87">
        <f>H20*J20</f>
        <v>0</v>
      </c>
      <c r="L20" s="89"/>
      <c r="N20" s="20"/>
    </row>
    <row r="21" spans="1:14" x14ac:dyDescent="0.35">
      <c r="C21" s="13"/>
      <c r="D21" s="13"/>
      <c r="E21" s="13"/>
      <c r="F21" s="13"/>
      <c r="K21" s="21"/>
      <c r="L21" s="22"/>
    </row>
    <row r="22" spans="1:14" ht="113.25" customHeight="1" x14ac:dyDescent="0.35">
      <c r="A22" s="90" t="s">
        <v>177</v>
      </c>
      <c r="B22" s="53" t="s">
        <v>219</v>
      </c>
      <c r="C22" s="53"/>
      <c r="D22" s="58" t="s">
        <v>178</v>
      </c>
      <c r="E22" s="53"/>
      <c r="F22" s="53"/>
      <c r="G22" s="54"/>
      <c r="H22" s="54">
        <v>1</v>
      </c>
      <c r="I22" s="54"/>
      <c r="J22" s="84">
        <v>2</v>
      </c>
      <c r="K22" s="55">
        <f>H22*J22</f>
        <v>2</v>
      </c>
      <c r="L22" s="76">
        <v>2</v>
      </c>
      <c r="N22" s="20"/>
    </row>
    <row r="23" spans="1:14" ht="8.5" customHeight="1" x14ac:dyDescent="0.35">
      <c r="C23" s="13"/>
      <c r="D23" s="13"/>
      <c r="E23" s="13"/>
      <c r="F23" s="13"/>
      <c r="K23" s="21"/>
      <c r="L23" s="22"/>
    </row>
    <row r="24" spans="1:14" ht="106.5" customHeight="1" x14ac:dyDescent="0.35">
      <c r="A24" s="90" t="s">
        <v>163</v>
      </c>
      <c r="B24" s="53" t="s">
        <v>110</v>
      </c>
      <c r="C24" s="54"/>
      <c r="D24" s="58" t="s">
        <v>179</v>
      </c>
      <c r="E24" s="53"/>
      <c r="F24" s="53"/>
      <c r="G24" s="54"/>
      <c r="H24" s="54">
        <v>1</v>
      </c>
      <c r="I24" s="54"/>
      <c r="J24" s="84">
        <v>2</v>
      </c>
      <c r="K24" s="55">
        <f>H24*J24</f>
        <v>2</v>
      </c>
      <c r="L24" s="76">
        <v>2</v>
      </c>
      <c r="N24" s="20"/>
    </row>
    <row r="25" spans="1:14" hidden="1" x14ac:dyDescent="0.35">
      <c r="C25" s="13"/>
      <c r="D25" s="13"/>
      <c r="E25" s="13"/>
      <c r="F25" s="13"/>
      <c r="K25" s="21"/>
    </row>
    <row r="26" spans="1:14" hidden="1" x14ac:dyDescent="0.35"/>
    <row r="27" spans="1:14" ht="11.15" customHeight="1" thickBot="1" x14ac:dyDescent="0.4">
      <c r="B27" s="13"/>
      <c r="D27" s="13"/>
      <c r="E27" s="13"/>
      <c r="F27" s="13"/>
      <c r="K27" s="21"/>
      <c r="L27" s="22"/>
    </row>
    <row r="28" spans="1:14" ht="52" customHeight="1" thickBot="1" x14ac:dyDescent="0.4">
      <c r="A28" s="66" t="s">
        <v>122</v>
      </c>
      <c r="B28" s="59">
        <v>0</v>
      </c>
      <c r="C28" s="59">
        <v>1</v>
      </c>
      <c r="D28" s="59">
        <v>2</v>
      </c>
      <c r="E28" s="59">
        <v>3</v>
      </c>
      <c r="F28" s="48"/>
      <c r="G28" s="48"/>
      <c r="H28" s="48"/>
      <c r="I28" s="48"/>
      <c r="J28" s="60" t="s">
        <v>16</v>
      </c>
      <c r="K28" s="103">
        <f>K30+K32+K41+K43+K45+K47+K49</f>
        <v>18</v>
      </c>
      <c r="L28" s="104">
        <f>SUM(L30:L49)</f>
        <v>18</v>
      </c>
    </row>
    <row r="29" spans="1:14" x14ac:dyDescent="0.35">
      <c r="J29" s="17"/>
      <c r="K29" s="18"/>
      <c r="L29" s="25"/>
    </row>
    <row r="30" spans="1:14" ht="75" customHeight="1" x14ac:dyDescent="0.35">
      <c r="A30" s="90" t="s">
        <v>166</v>
      </c>
      <c r="B30" s="53" t="s">
        <v>39</v>
      </c>
      <c r="C30" s="61" t="s">
        <v>51</v>
      </c>
      <c r="D30" s="58" t="s">
        <v>52</v>
      </c>
      <c r="E30" s="62"/>
      <c r="F30" s="62"/>
      <c r="G30" s="54"/>
      <c r="H30" s="54">
        <v>2</v>
      </c>
      <c r="I30" s="54"/>
      <c r="J30" s="84">
        <v>2</v>
      </c>
      <c r="K30" s="55">
        <f>H30*J30</f>
        <v>4</v>
      </c>
      <c r="L30" s="76">
        <v>4</v>
      </c>
      <c r="N30" s="20"/>
    </row>
    <row r="31" spans="1:14" ht="11.5" customHeight="1" x14ac:dyDescent="0.35">
      <c r="B31" s="13"/>
      <c r="D31" s="13"/>
      <c r="E31" s="13"/>
      <c r="F31" s="13"/>
      <c r="H31" s="26"/>
      <c r="K31" s="21"/>
    </row>
    <row r="32" spans="1:14" ht="25" customHeight="1" x14ac:dyDescent="0.35">
      <c r="A32" s="121" t="s">
        <v>187</v>
      </c>
      <c r="B32" s="117" t="s">
        <v>17</v>
      </c>
      <c r="C32" s="117" t="s">
        <v>188</v>
      </c>
      <c r="D32" s="117" t="s">
        <v>40</v>
      </c>
      <c r="E32" s="117" t="s">
        <v>41</v>
      </c>
      <c r="F32" s="61"/>
      <c r="G32" s="54"/>
      <c r="H32" s="118">
        <v>1</v>
      </c>
      <c r="I32" s="54"/>
      <c r="J32" s="109">
        <v>3</v>
      </c>
      <c r="K32" s="129">
        <f>H32*J32</f>
        <v>3</v>
      </c>
      <c r="L32" s="124">
        <v>3</v>
      </c>
      <c r="N32" s="127"/>
    </row>
    <row r="33" spans="1:39" x14ac:dyDescent="0.35">
      <c r="A33" s="121"/>
      <c r="B33" s="117"/>
      <c r="C33" s="117"/>
      <c r="D33" s="117"/>
      <c r="E33" s="117"/>
      <c r="F33" s="61"/>
      <c r="G33" s="54"/>
      <c r="H33" s="118"/>
      <c r="I33" s="54"/>
      <c r="J33" s="128"/>
      <c r="K33" s="130"/>
      <c r="L33" s="125"/>
      <c r="N33" s="127"/>
    </row>
    <row r="34" spans="1:39" x14ac:dyDescent="0.35">
      <c r="A34" s="121"/>
      <c r="B34" s="117"/>
      <c r="C34" s="117"/>
      <c r="D34" s="117"/>
      <c r="E34" s="117"/>
      <c r="F34" s="61"/>
      <c r="G34" s="54"/>
      <c r="H34" s="118"/>
      <c r="I34" s="54"/>
      <c r="J34" s="128"/>
      <c r="K34" s="130"/>
      <c r="L34" s="125"/>
      <c r="N34" s="127"/>
    </row>
    <row r="35" spans="1:39" x14ac:dyDescent="0.35">
      <c r="A35" s="121"/>
      <c r="B35" s="117"/>
      <c r="C35" s="117"/>
      <c r="D35" s="117"/>
      <c r="E35" s="117"/>
      <c r="F35" s="61"/>
      <c r="G35" s="54"/>
      <c r="H35" s="118"/>
      <c r="I35" s="54"/>
      <c r="J35" s="128"/>
      <c r="K35" s="130"/>
      <c r="L35" s="125"/>
      <c r="N35" s="127"/>
    </row>
    <row r="36" spans="1:39" x14ac:dyDescent="0.35">
      <c r="A36" s="121"/>
      <c r="B36" s="117"/>
      <c r="C36" s="117"/>
      <c r="D36" s="117"/>
      <c r="E36" s="117"/>
      <c r="F36" s="61"/>
      <c r="G36" s="54"/>
      <c r="H36" s="118"/>
      <c r="I36" s="54"/>
      <c r="J36" s="128"/>
      <c r="K36" s="130"/>
      <c r="L36" s="125"/>
      <c r="N36" s="127"/>
    </row>
    <row r="37" spans="1:39" ht="123" customHeight="1" x14ac:dyDescent="0.35">
      <c r="A37" s="121"/>
      <c r="B37" s="117"/>
      <c r="C37" s="117"/>
      <c r="D37" s="117"/>
      <c r="E37" s="117"/>
      <c r="F37" s="61"/>
      <c r="G37" s="54"/>
      <c r="H37" s="118"/>
      <c r="I37" s="54"/>
      <c r="J37" s="110"/>
      <c r="K37" s="131"/>
      <c r="L37" s="126"/>
      <c r="N37" s="127"/>
    </row>
    <row r="38" spans="1:39" x14ac:dyDescent="0.35">
      <c r="B38" s="13"/>
      <c r="D38" s="13"/>
      <c r="E38" s="13"/>
      <c r="F38" s="13"/>
      <c r="K38" s="21"/>
    </row>
    <row r="39" spans="1:39" s="24" customFormat="1" ht="75" customHeight="1" x14ac:dyDescent="0.35">
      <c r="A39" s="93" t="s">
        <v>104</v>
      </c>
      <c r="B39" s="57" t="s">
        <v>42</v>
      </c>
      <c r="C39" s="56" t="s">
        <v>43</v>
      </c>
      <c r="D39" s="57" t="s">
        <v>44</v>
      </c>
      <c r="E39" s="57"/>
      <c r="F39" s="57"/>
      <c r="G39" s="56"/>
      <c r="H39" s="56">
        <v>0</v>
      </c>
      <c r="I39" s="56"/>
      <c r="J39" s="84">
        <v>2</v>
      </c>
      <c r="K39" s="87">
        <f>H39*J39</f>
        <v>0</v>
      </c>
      <c r="L39" s="88">
        <v>0</v>
      </c>
      <c r="N39" s="27"/>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x14ac:dyDescent="0.35">
      <c r="B40" s="13"/>
      <c r="D40" s="13"/>
      <c r="E40" s="13"/>
      <c r="F40" s="13"/>
      <c r="K40" s="21"/>
    </row>
    <row r="41" spans="1:39" ht="90" customHeight="1" x14ac:dyDescent="0.35">
      <c r="A41" s="90" t="s">
        <v>165</v>
      </c>
      <c r="B41" s="53" t="s">
        <v>45</v>
      </c>
      <c r="C41" s="53"/>
      <c r="D41" s="58" t="s">
        <v>82</v>
      </c>
      <c r="E41" s="53"/>
      <c r="F41" s="53"/>
      <c r="G41" s="54"/>
      <c r="H41" s="54">
        <v>1</v>
      </c>
      <c r="I41" s="54"/>
      <c r="J41" s="84">
        <v>2</v>
      </c>
      <c r="K41" s="55">
        <f>H41*J41</f>
        <v>2</v>
      </c>
      <c r="L41" s="76">
        <v>2</v>
      </c>
      <c r="N41" s="20"/>
    </row>
    <row r="42" spans="1:39" x14ac:dyDescent="0.35">
      <c r="K42" s="21"/>
    </row>
    <row r="43" spans="1:39" ht="66" customHeight="1" x14ac:dyDescent="0.35">
      <c r="A43" s="90" t="s">
        <v>87</v>
      </c>
      <c r="B43" s="53" t="s">
        <v>18</v>
      </c>
      <c r="C43" s="61" t="s">
        <v>59</v>
      </c>
      <c r="D43" s="53" t="s">
        <v>60</v>
      </c>
      <c r="E43" s="53"/>
      <c r="F43" s="53"/>
      <c r="G43" s="54"/>
      <c r="H43" s="54">
        <v>1</v>
      </c>
      <c r="I43" s="54"/>
      <c r="J43" s="84">
        <v>2</v>
      </c>
      <c r="K43" s="55">
        <f>H43*J43</f>
        <v>2</v>
      </c>
      <c r="L43" s="76">
        <v>2</v>
      </c>
      <c r="N43" s="20"/>
    </row>
    <row r="44" spans="1:39" x14ac:dyDescent="0.35">
      <c r="C44" s="13"/>
      <c r="D44" s="13"/>
      <c r="E44" s="13"/>
      <c r="F44" s="13"/>
      <c r="K44" s="21"/>
    </row>
    <row r="45" spans="1:39" ht="78" customHeight="1" x14ac:dyDescent="0.35">
      <c r="A45" s="90" t="s">
        <v>88</v>
      </c>
      <c r="B45" s="53" t="s">
        <v>19</v>
      </c>
      <c r="C45" s="61" t="s">
        <v>126</v>
      </c>
      <c r="D45" s="53" t="s">
        <v>127</v>
      </c>
      <c r="E45" s="53" t="s">
        <v>128</v>
      </c>
      <c r="F45" s="53"/>
      <c r="G45" s="54"/>
      <c r="H45" s="54">
        <v>1</v>
      </c>
      <c r="I45" s="54"/>
      <c r="J45" s="84">
        <v>3</v>
      </c>
      <c r="K45" s="55">
        <f>H45*J45</f>
        <v>3</v>
      </c>
      <c r="L45" s="76">
        <f>3*H45</f>
        <v>3</v>
      </c>
      <c r="N45" s="20"/>
    </row>
    <row r="46" spans="1:39" ht="8.5" customHeight="1" x14ac:dyDescent="0.35">
      <c r="B46" s="13"/>
      <c r="D46" s="13"/>
      <c r="E46" s="13"/>
      <c r="F46" s="13"/>
      <c r="K46" s="21"/>
    </row>
    <row r="47" spans="1:39" ht="94" customHeight="1" x14ac:dyDescent="0.35">
      <c r="A47" s="90" t="s">
        <v>89</v>
      </c>
      <c r="B47" s="53" t="s">
        <v>20</v>
      </c>
      <c r="C47" s="53" t="s">
        <v>180</v>
      </c>
      <c r="D47" s="53" t="s">
        <v>181</v>
      </c>
      <c r="E47" s="54"/>
      <c r="F47" s="54"/>
      <c r="G47" s="54"/>
      <c r="H47" s="54">
        <v>1</v>
      </c>
      <c r="I47" s="54"/>
      <c r="J47" s="84">
        <v>2</v>
      </c>
      <c r="K47" s="55">
        <f>H47*J47</f>
        <v>2</v>
      </c>
      <c r="L47" s="76">
        <v>2</v>
      </c>
      <c r="N47" s="20"/>
    </row>
    <row r="48" spans="1:39" ht="9.5" customHeight="1" x14ac:dyDescent="0.35">
      <c r="B48" s="13"/>
      <c r="D48" s="13"/>
      <c r="E48" s="13"/>
      <c r="F48" s="13"/>
      <c r="K48" s="21"/>
      <c r="L48" s="22"/>
    </row>
    <row r="49" spans="1:14" ht="115" customHeight="1" x14ac:dyDescent="0.35">
      <c r="A49" s="90" t="s">
        <v>118</v>
      </c>
      <c r="B49" s="63" t="s">
        <v>129</v>
      </c>
      <c r="C49" s="63" t="s">
        <v>130</v>
      </c>
      <c r="D49" s="63" t="s">
        <v>131</v>
      </c>
      <c r="E49" s="53"/>
      <c r="F49" s="53"/>
      <c r="G49" s="54"/>
      <c r="H49" s="54">
        <v>1</v>
      </c>
      <c r="I49" s="54"/>
      <c r="J49" s="84">
        <v>2</v>
      </c>
      <c r="K49" s="55">
        <f>H49*J49</f>
        <v>2</v>
      </c>
      <c r="L49" s="76">
        <v>2</v>
      </c>
      <c r="N49" s="20"/>
    </row>
    <row r="50" spans="1:14" ht="13" thickBot="1" x14ac:dyDescent="0.4">
      <c r="K50" s="21"/>
    </row>
    <row r="51" spans="1:14" ht="20.25" customHeight="1" thickBot="1" x14ac:dyDescent="0.4">
      <c r="A51" s="43" t="s">
        <v>4</v>
      </c>
      <c r="B51" s="44">
        <v>0</v>
      </c>
      <c r="C51" s="44">
        <v>1</v>
      </c>
      <c r="D51" s="44">
        <v>2</v>
      </c>
      <c r="E51" s="44">
        <v>3</v>
      </c>
      <c r="F51" s="44"/>
      <c r="G51" s="45"/>
      <c r="H51" s="45"/>
      <c r="I51" s="45"/>
      <c r="J51" s="47" t="s">
        <v>21</v>
      </c>
      <c r="K51" s="97">
        <f>K53+K55+K67+K69+K71</f>
        <v>30</v>
      </c>
      <c r="L51" s="98">
        <f>SUM(L53:L72)</f>
        <v>30</v>
      </c>
    </row>
    <row r="52" spans="1:14" ht="8" customHeight="1" x14ac:dyDescent="0.35">
      <c r="K52" s="21"/>
    </row>
    <row r="53" spans="1:14" ht="93.75" customHeight="1" x14ac:dyDescent="0.35">
      <c r="A53" s="90" t="s">
        <v>164</v>
      </c>
      <c r="B53" s="54" t="s">
        <v>80</v>
      </c>
      <c r="C53" s="54" t="s">
        <v>119</v>
      </c>
      <c r="D53" s="64" t="s">
        <v>120</v>
      </c>
      <c r="E53" s="64" t="s">
        <v>121</v>
      </c>
      <c r="F53" s="54"/>
      <c r="G53" s="54"/>
      <c r="H53" s="54">
        <v>2</v>
      </c>
      <c r="I53" s="54"/>
      <c r="J53" s="84">
        <v>3</v>
      </c>
      <c r="K53" s="55">
        <f>H53*J53</f>
        <v>6</v>
      </c>
      <c r="L53" s="76">
        <f>6</f>
        <v>6</v>
      </c>
      <c r="N53" s="20"/>
    </row>
    <row r="54" spans="1:14" ht="9.5" customHeight="1" x14ac:dyDescent="0.35">
      <c r="K54" s="21"/>
    </row>
    <row r="55" spans="1:14" ht="89.25" customHeight="1" x14ac:dyDescent="0.35">
      <c r="A55" s="90" t="s">
        <v>102</v>
      </c>
      <c r="B55" s="54"/>
      <c r="C55" s="53"/>
      <c r="D55" s="53"/>
      <c r="E55" s="53"/>
      <c r="F55" s="53"/>
      <c r="G55" s="54"/>
      <c r="H55" s="54">
        <v>2</v>
      </c>
      <c r="I55" s="54"/>
      <c r="J55" s="84"/>
      <c r="K55" s="55">
        <f>MIN(18, (K57+K59+K61+K63+K65)*2)</f>
        <v>18</v>
      </c>
      <c r="L55" s="76">
        <v>18</v>
      </c>
      <c r="N55" s="20"/>
    </row>
    <row r="56" spans="1:14" ht="9" customHeight="1" x14ac:dyDescent="0.35">
      <c r="C56" s="13"/>
      <c r="D56" s="13"/>
      <c r="E56" s="13"/>
      <c r="F56" s="13"/>
      <c r="K56" s="21"/>
      <c r="L56" s="22"/>
    </row>
    <row r="57" spans="1:14" ht="132.5" customHeight="1" x14ac:dyDescent="0.35">
      <c r="A57" s="90" t="s">
        <v>182</v>
      </c>
      <c r="B57" s="54" t="s">
        <v>112</v>
      </c>
      <c r="C57" s="53" t="s">
        <v>213</v>
      </c>
      <c r="D57" s="53" t="s">
        <v>214</v>
      </c>
      <c r="E57" s="53" t="s">
        <v>215</v>
      </c>
      <c r="F57" s="53"/>
      <c r="G57" s="54"/>
      <c r="H57" s="54"/>
      <c r="I57" s="54"/>
      <c r="J57" s="84">
        <v>3</v>
      </c>
      <c r="K57" s="55">
        <f>J57</f>
        <v>3</v>
      </c>
      <c r="L57" s="76" t="s">
        <v>176</v>
      </c>
      <c r="N57" s="20"/>
    </row>
    <row r="58" spans="1:14" ht="9" customHeight="1" x14ac:dyDescent="0.35">
      <c r="K58" s="21"/>
    </row>
    <row r="59" spans="1:14" ht="123.5" customHeight="1" x14ac:dyDescent="0.35">
      <c r="A59" s="90" t="s">
        <v>183</v>
      </c>
      <c r="B59" s="54" t="s">
        <v>46</v>
      </c>
      <c r="C59" s="53" t="s">
        <v>210</v>
      </c>
      <c r="D59" s="53" t="s">
        <v>211</v>
      </c>
      <c r="E59" s="53" t="s">
        <v>212</v>
      </c>
      <c r="F59" s="53"/>
      <c r="G59" s="54"/>
      <c r="H59" s="54"/>
      <c r="I59" s="54"/>
      <c r="J59" s="84">
        <v>3</v>
      </c>
      <c r="K59" s="55">
        <f>J59</f>
        <v>3</v>
      </c>
      <c r="L59" s="76" t="s">
        <v>176</v>
      </c>
      <c r="N59" s="20"/>
    </row>
    <row r="60" spans="1:14" ht="12" customHeight="1" x14ac:dyDescent="0.35">
      <c r="K60" s="21"/>
    </row>
    <row r="61" spans="1:14" ht="150.5" customHeight="1" x14ac:dyDescent="0.35">
      <c r="A61" s="94" t="s">
        <v>113</v>
      </c>
      <c r="B61" s="53" t="s">
        <v>114</v>
      </c>
      <c r="C61" s="53" t="s">
        <v>115</v>
      </c>
      <c r="D61" s="53" t="s">
        <v>116</v>
      </c>
      <c r="E61" s="53" t="s">
        <v>117</v>
      </c>
      <c r="F61" s="53"/>
      <c r="G61" s="54"/>
      <c r="H61" s="54"/>
      <c r="I61" s="54"/>
      <c r="J61" s="84">
        <v>3</v>
      </c>
      <c r="K61" s="55">
        <f>J61</f>
        <v>3</v>
      </c>
      <c r="L61" s="76" t="s">
        <v>176</v>
      </c>
      <c r="N61" s="20"/>
    </row>
    <row r="62" spans="1:14" x14ac:dyDescent="0.35">
      <c r="A62" s="65"/>
      <c r="B62" s="28"/>
      <c r="C62" s="28"/>
      <c r="D62" s="28"/>
      <c r="E62" s="28"/>
      <c r="F62" s="28"/>
      <c r="G62" s="28"/>
      <c r="K62" s="21"/>
      <c r="L62" s="22"/>
    </row>
    <row r="63" spans="1:14" ht="147.75" customHeight="1" x14ac:dyDescent="0.35">
      <c r="A63" s="90" t="s">
        <v>184</v>
      </c>
      <c r="B63" s="54" t="s">
        <v>185</v>
      </c>
      <c r="C63" s="53" t="s">
        <v>216</v>
      </c>
      <c r="D63" s="61" t="s">
        <v>217</v>
      </c>
      <c r="E63" s="53" t="s">
        <v>218</v>
      </c>
      <c r="F63" s="53"/>
      <c r="G63" s="54"/>
      <c r="H63" s="54"/>
      <c r="I63" s="54"/>
      <c r="J63" s="84">
        <v>3</v>
      </c>
      <c r="K63" s="55">
        <f>J63</f>
        <v>3</v>
      </c>
      <c r="L63" s="76" t="s">
        <v>176</v>
      </c>
      <c r="N63" s="20"/>
    </row>
    <row r="64" spans="1:14" x14ac:dyDescent="0.35">
      <c r="K64" s="21"/>
    </row>
    <row r="65" spans="1:14" s="24" customFormat="1" ht="127.5" customHeight="1" x14ac:dyDescent="0.35">
      <c r="A65" s="90" t="s">
        <v>186</v>
      </c>
      <c r="B65" s="54" t="s">
        <v>47</v>
      </c>
      <c r="C65" s="54"/>
      <c r="D65" s="54" t="s">
        <v>48</v>
      </c>
      <c r="E65" s="54" t="s">
        <v>93</v>
      </c>
      <c r="F65" s="54"/>
      <c r="G65" s="54"/>
      <c r="H65" s="54"/>
      <c r="I65" s="54"/>
      <c r="J65" s="84">
        <v>3</v>
      </c>
      <c r="K65" s="55">
        <f>J65</f>
        <v>3</v>
      </c>
      <c r="L65" s="78" t="s">
        <v>176</v>
      </c>
      <c r="N65" s="20"/>
    </row>
    <row r="66" spans="1:14" s="24" customFormat="1" x14ac:dyDescent="0.35">
      <c r="A66" s="16"/>
      <c r="B66" s="11"/>
      <c r="C66" s="11"/>
      <c r="D66" s="11"/>
      <c r="E66" s="11"/>
      <c r="F66" s="11"/>
      <c r="G66" s="11"/>
      <c r="H66" s="11"/>
      <c r="I66" s="11"/>
      <c r="J66" s="11"/>
      <c r="K66" s="21"/>
      <c r="L66" s="11"/>
    </row>
    <row r="67" spans="1:14" s="24" customFormat="1" ht="231" customHeight="1" x14ac:dyDescent="0.35">
      <c r="A67" s="90" t="s">
        <v>167</v>
      </c>
      <c r="B67" s="91" t="s">
        <v>155</v>
      </c>
      <c r="C67" s="92" t="s">
        <v>154</v>
      </c>
      <c r="D67" s="92" t="s">
        <v>189</v>
      </c>
      <c r="E67" s="54"/>
      <c r="F67" s="54"/>
      <c r="G67" s="54"/>
      <c r="H67" s="54">
        <v>1</v>
      </c>
      <c r="I67" s="54"/>
      <c r="J67" s="84">
        <v>2</v>
      </c>
      <c r="K67" s="55">
        <f>H67*J67</f>
        <v>2</v>
      </c>
      <c r="L67" s="76">
        <v>2</v>
      </c>
      <c r="N67" s="20"/>
    </row>
    <row r="68" spans="1:14" s="24" customFormat="1" x14ac:dyDescent="0.35">
      <c r="A68" s="16"/>
      <c r="B68" s="11"/>
      <c r="C68" s="11"/>
      <c r="D68" s="11"/>
      <c r="E68" s="11"/>
      <c r="F68" s="11"/>
      <c r="G68" s="11"/>
      <c r="H68" s="11"/>
      <c r="I68" s="11"/>
      <c r="J68" s="11"/>
      <c r="K68" s="21"/>
      <c r="L68" s="11"/>
      <c r="M68" s="11"/>
      <c r="N68" s="11"/>
    </row>
    <row r="69" spans="1:14" s="24" customFormat="1" ht="111.5" customHeight="1" x14ac:dyDescent="0.35">
      <c r="A69" s="90" t="s">
        <v>190</v>
      </c>
      <c r="B69" s="54" t="s">
        <v>24</v>
      </c>
      <c r="C69" s="54"/>
      <c r="D69" s="54" t="s">
        <v>132</v>
      </c>
      <c r="E69" s="54"/>
      <c r="F69" s="54"/>
      <c r="G69" s="54"/>
      <c r="H69" s="54">
        <v>1</v>
      </c>
      <c r="I69" s="54"/>
      <c r="J69" s="84">
        <v>2</v>
      </c>
      <c r="K69" s="55">
        <f>H69*J69</f>
        <v>2</v>
      </c>
      <c r="L69" s="76">
        <v>2</v>
      </c>
      <c r="N69" s="20"/>
    </row>
    <row r="70" spans="1:14" ht="9.5" customHeight="1" x14ac:dyDescent="0.35">
      <c r="K70" s="21"/>
    </row>
    <row r="71" spans="1:14" s="24" customFormat="1" ht="128" customHeight="1" x14ac:dyDescent="0.35">
      <c r="A71" s="90" t="s">
        <v>95</v>
      </c>
      <c r="B71" s="54" t="s">
        <v>191</v>
      </c>
      <c r="C71" s="54" t="s">
        <v>192</v>
      </c>
      <c r="D71" s="54" t="s">
        <v>133</v>
      </c>
      <c r="E71" s="54"/>
      <c r="F71" s="54"/>
      <c r="G71" s="54"/>
      <c r="H71" s="54">
        <v>1</v>
      </c>
      <c r="I71" s="54"/>
      <c r="J71" s="84">
        <v>2</v>
      </c>
      <c r="K71" s="55">
        <f>H71*J71</f>
        <v>2</v>
      </c>
      <c r="L71" s="78">
        <v>2</v>
      </c>
      <c r="N71" s="20"/>
    </row>
    <row r="72" spans="1:14" ht="13" thickBot="1" x14ac:dyDescent="0.4">
      <c r="K72" s="21"/>
    </row>
    <row r="73" spans="1:14" ht="17" customHeight="1" x14ac:dyDescent="0.35">
      <c r="A73" s="43" t="s">
        <v>5</v>
      </c>
      <c r="B73" s="44">
        <v>0</v>
      </c>
      <c r="C73" s="44">
        <v>1</v>
      </c>
      <c r="D73" s="44">
        <v>2</v>
      </c>
      <c r="E73" s="44">
        <v>3</v>
      </c>
      <c r="F73" s="44"/>
      <c r="G73" s="45"/>
      <c r="H73" s="45"/>
      <c r="I73" s="45"/>
      <c r="J73" s="46" t="s">
        <v>22</v>
      </c>
      <c r="K73" s="100">
        <f>K92+K74</f>
        <v>30</v>
      </c>
      <c r="L73" s="101">
        <f>L92+L74</f>
        <v>30</v>
      </c>
    </row>
    <row r="74" spans="1:14" ht="91.5" customHeight="1" thickBot="1" x14ac:dyDescent="0.4">
      <c r="A74" s="66" t="s">
        <v>161</v>
      </c>
      <c r="B74" s="50"/>
      <c r="C74" s="50"/>
      <c r="D74" s="50"/>
      <c r="E74" s="51"/>
      <c r="F74" s="51"/>
      <c r="G74" s="51"/>
      <c r="H74" s="51"/>
      <c r="I74" s="51"/>
      <c r="J74" s="52" t="s">
        <v>23</v>
      </c>
      <c r="K74" s="99">
        <f>K76+K78+K82+K86+K88+K90</f>
        <v>15</v>
      </c>
      <c r="L74" s="102">
        <f>SUM(L76:L90)</f>
        <v>15</v>
      </c>
    </row>
    <row r="75" spans="1:14" ht="10.5" customHeight="1" x14ac:dyDescent="0.35">
      <c r="K75" s="21"/>
    </row>
    <row r="76" spans="1:14" ht="59.15" customHeight="1" x14ac:dyDescent="0.35">
      <c r="A76" s="90" t="s">
        <v>193</v>
      </c>
      <c r="B76" s="61" t="s">
        <v>100</v>
      </c>
      <c r="C76" s="61"/>
      <c r="D76" s="61" t="s">
        <v>79</v>
      </c>
      <c r="E76" s="61"/>
      <c r="F76" s="61"/>
      <c r="G76" s="54"/>
      <c r="H76" s="54">
        <v>1</v>
      </c>
      <c r="I76" s="54"/>
      <c r="J76" s="84">
        <v>2</v>
      </c>
      <c r="K76" s="55">
        <f>H76*J76</f>
        <v>2</v>
      </c>
      <c r="L76" s="76">
        <f>2</f>
        <v>2</v>
      </c>
      <c r="N76" s="20"/>
    </row>
    <row r="77" spans="1:14" ht="10.5" customHeight="1" x14ac:dyDescent="0.35">
      <c r="K77" s="21"/>
    </row>
    <row r="78" spans="1:14" ht="97.5" customHeight="1" x14ac:dyDescent="0.35">
      <c r="A78" s="90" t="s">
        <v>194</v>
      </c>
      <c r="B78" s="61" t="s">
        <v>81</v>
      </c>
      <c r="C78" s="61" t="s">
        <v>67</v>
      </c>
      <c r="D78" s="67" t="s">
        <v>79</v>
      </c>
      <c r="E78" s="61"/>
      <c r="F78" s="61"/>
      <c r="G78" s="54"/>
      <c r="H78" s="54">
        <v>2</v>
      </c>
      <c r="I78" s="54"/>
      <c r="J78" s="84">
        <v>2</v>
      </c>
      <c r="K78" s="55">
        <f>H78*J78</f>
        <v>4</v>
      </c>
      <c r="L78" s="76">
        <f>4</f>
        <v>4</v>
      </c>
      <c r="N78" s="20"/>
    </row>
    <row r="79" spans="1:14" ht="12" customHeight="1" x14ac:dyDescent="0.35">
      <c r="K79" s="21"/>
    </row>
    <row r="80" spans="1:14" ht="70.5" customHeight="1" x14ac:dyDescent="0.35">
      <c r="A80" s="93" t="s">
        <v>105</v>
      </c>
      <c r="B80" s="57" t="s">
        <v>94</v>
      </c>
      <c r="C80" s="56" t="s">
        <v>106</v>
      </c>
      <c r="D80" s="57" t="s">
        <v>107</v>
      </c>
      <c r="E80" s="57"/>
      <c r="F80" s="57"/>
      <c r="G80" s="56"/>
      <c r="H80" s="56">
        <v>0</v>
      </c>
      <c r="I80" s="56"/>
      <c r="J80" s="84">
        <v>2</v>
      </c>
      <c r="K80" s="87">
        <f>H80*J80</f>
        <v>0</v>
      </c>
      <c r="L80" s="89"/>
      <c r="N80" s="20"/>
    </row>
    <row r="81" spans="1:14" ht="10" customHeight="1" x14ac:dyDescent="0.35">
      <c r="K81" s="21"/>
    </row>
    <row r="82" spans="1:14" ht="119.25" customHeight="1" x14ac:dyDescent="0.35">
      <c r="A82" s="90" t="s">
        <v>90</v>
      </c>
      <c r="B82" s="68" t="s">
        <v>49</v>
      </c>
      <c r="C82" s="63" t="s">
        <v>134</v>
      </c>
      <c r="D82" s="63" t="s">
        <v>135</v>
      </c>
      <c r="E82" s="63" t="s">
        <v>136</v>
      </c>
      <c r="F82" s="53"/>
      <c r="G82" s="54"/>
      <c r="H82" s="54">
        <v>1</v>
      </c>
      <c r="I82" s="54"/>
      <c r="J82" s="84">
        <v>3</v>
      </c>
      <c r="K82" s="55">
        <f>H82*J82</f>
        <v>3</v>
      </c>
      <c r="L82" s="76">
        <v>3</v>
      </c>
      <c r="N82" s="20"/>
    </row>
    <row r="83" spans="1:14" s="24" customFormat="1" ht="8" customHeight="1" x14ac:dyDescent="0.35">
      <c r="A83" s="16"/>
      <c r="B83" s="11"/>
      <c r="C83" s="13"/>
      <c r="D83" s="13"/>
      <c r="E83" s="13"/>
      <c r="F83" s="13"/>
      <c r="G83" s="11"/>
      <c r="H83" s="11"/>
      <c r="I83" s="11"/>
      <c r="J83" s="11"/>
      <c r="K83" s="21"/>
      <c r="L83" s="22"/>
      <c r="M83" s="11"/>
      <c r="N83" s="11"/>
    </row>
    <row r="84" spans="1:14" s="24" customFormat="1" ht="76.5" customHeight="1" x14ac:dyDescent="0.35">
      <c r="A84" s="93" t="s">
        <v>108</v>
      </c>
      <c r="B84" s="56" t="s">
        <v>24</v>
      </c>
      <c r="C84" s="56" t="s">
        <v>85</v>
      </c>
      <c r="D84" s="56"/>
      <c r="E84" s="56"/>
      <c r="F84" s="56"/>
      <c r="G84" s="56"/>
      <c r="H84" s="56">
        <v>0</v>
      </c>
      <c r="I84" s="56"/>
      <c r="J84" s="84">
        <v>1</v>
      </c>
      <c r="K84" s="87">
        <f>H84*J84</f>
        <v>0</v>
      </c>
      <c r="L84" s="88"/>
      <c r="N84" s="27"/>
    </row>
    <row r="85" spans="1:14" s="24" customFormat="1" ht="13" customHeight="1" x14ac:dyDescent="0.35">
      <c r="A85" s="16"/>
      <c r="B85" s="11"/>
      <c r="C85" s="11"/>
      <c r="D85" s="11"/>
      <c r="E85" s="11"/>
      <c r="F85" s="11"/>
      <c r="G85" s="11"/>
      <c r="H85" s="11"/>
      <c r="I85" s="11"/>
      <c r="J85" s="11"/>
      <c r="K85" s="21"/>
      <c r="L85" s="11"/>
      <c r="M85" s="11"/>
      <c r="N85" s="11"/>
    </row>
    <row r="86" spans="1:14" ht="46.5" customHeight="1" x14ac:dyDescent="0.35">
      <c r="A86" s="90" t="s">
        <v>91</v>
      </c>
      <c r="B86" s="54" t="s">
        <v>25</v>
      </c>
      <c r="C86" s="61" t="s">
        <v>69</v>
      </c>
      <c r="D86" s="61" t="s">
        <v>68</v>
      </c>
      <c r="E86" s="61" t="s">
        <v>15</v>
      </c>
      <c r="F86" s="61"/>
      <c r="G86" s="54"/>
      <c r="H86" s="54">
        <v>1</v>
      </c>
      <c r="I86" s="54"/>
      <c r="J86" s="84">
        <v>2</v>
      </c>
      <c r="K86" s="55">
        <f>H86*J86</f>
        <v>2</v>
      </c>
      <c r="L86" s="76">
        <v>2</v>
      </c>
      <c r="N86" s="20"/>
    </row>
    <row r="87" spans="1:14" x14ac:dyDescent="0.35">
      <c r="K87" s="21"/>
    </row>
    <row r="88" spans="1:14" ht="155.5" customHeight="1" x14ac:dyDescent="0.35">
      <c r="A88" s="90" t="s">
        <v>168</v>
      </c>
      <c r="B88" s="53" t="s">
        <v>137</v>
      </c>
      <c r="C88" s="54"/>
      <c r="D88" s="58" t="s">
        <v>171</v>
      </c>
      <c r="E88" s="61" t="s">
        <v>15</v>
      </c>
      <c r="F88" s="61"/>
      <c r="G88" s="54"/>
      <c r="H88" s="54">
        <v>1</v>
      </c>
      <c r="I88" s="54"/>
      <c r="J88" s="84">
        <v>2</v>
      </c>
      <c r="K88" s="55">
        <f>H88*J88</f>
        <v>2</v>
      </c>
      <c r="L88" s="76">
        <v>2</v>
      </c>
      <c r="N88" s="20"/>
    </row>
    <row r="89" spans="1:14" x14ac:dyDescent="0.35">
      <c r="K89" s="21"/>
    </row>
    <row r="90" spans="1:14" ht="60" customHeight="1" x14ac:dyDescent="0.35">
      <c r="A90" s="90" t="s">
        <v>209</v>
      </c>
      <c r="B90" s="54" t="s">
        <v>24</v>
      </c>
      <c r="C90" s="54"/>
      <c r="D90" s="64" t="s">
        <v>84</v>
      </c>
      <c r="E90" s="54"/>
      <c r="F90" s="54"/>
      <c r="G90" s="54"/>
      <c r="H90" s="54">
        <v>1</v>
      </c>
      <c r="I90" s="54"/>
      <c r="J90" s="84">
        <v>2</v>
      </c>
      <c r="K90" s="55">
        <f>H90*J90</f>
        <v>2</v>
      </c>
      <c r="L90" s="76">
        <v>2</v>
      </c>
      <c r="N90" s="20"/>
    </row>
    <row r="91" spans="1:14" ht="8.5" customHeight="1" thickBot="1" x14ac:dyDescent="0.4">
      <c r="K91" s="21"/>
    </row>
    <row r="92" spans="1:14" ht="17.5" customHeight="1" thickBot="1" x14ac:dyDescent="0.4">
      <c r="A92" s="66" t="s">
        <v>9</v>
      </c>
      <c r="B92" s="69">
        <v>0</v>
      </c>
      <c r="C92" s="69">
        <v>1</v>
      </c>
      <c r="D92" s="69">
        <v>2</v>
      </c>
      <c r="E92" s="69">
        <v>3</v>
      </c>
      <c r="F92" s="51"/>
      <c r="G92" s="51"/>
      <c r="H92" s="51"/>
      <c r="I92" s="51"/>
      <c r="J92" s="70" t="s">
        <v>26</v>
      </c>
      <c r="K92" s="105">
        <f>K94+K96+K98+K102</f>
        <v>15</v>
      </c>
      <c r="L92" s="106">
        <f>SUM(L94:L102)</f>
        <v>15</v>
      </c>
    </row>
    <row r="93" spans="1:14" ht="8" customHeight="1" x14ac:dyDescent="0.35">
      <c r="K93" s="21"/>
    </row>
    <row r="94" spans="1:14" ht="171" customHeight="1" x14ac:dyDescent="0.35">
      <c r="A94" s="90" t="s">
        <v>169</v>
      </c>
      <c r="B94" s="53" t="s">
        <v>27</v>
      </c>
      <c r="C94" s="53"/>
      <c r="D94" s="58" t="s">
        <v>195</v>
      </c>
      <c r="E94" s="58" t="s">
        <v>196</v>
      </c>
      <c r="F94" s="53"/>
      <c r="G94" s="54"/>
      <c r="H94" s="54">
        <v>1</v>
      </c>
      <c r="I94" s="54"/>
      <c r="J94" s="84">
        <v>3</v>
      </c>
      <c r="K94" s="55">
        <f>H94*J94</f>
        <v>3</v>
      </c>
      <c r="L94" s="76">
        <f>3</f>
        <v>3</v>
      </c>
      <c r="N94" s="20"/>
    </row>
    <row r="95" spans="1:14" ht="14.5" customHeight="1" x14ac:dyDescent="0.35">
      <c r="K95" s="21"/>
    </row>
    <row r="96" spans="1:14" ht="183.5" customHeight="1" x14ac:dyDescent="0.35">
      <c r="A96" s="90" t="s">
        <v>123</v>
      </c>
      <c r="B96" s="53" t="s">
        <v>74</v>
      </c>
      <c r="C96" s="53"/>
      <c r="D96" s="53" t="s">
        <v>173</v>
      </c>
      <c r="E96" s="53" t="s">
        <v>172</v>
      </c>
      <c r="F96" s="53"/>
      <c r="G96" s="54"/>
      <c r="H96" s="54">
        <v>2</v>
      </c>
      <c r="I96" s="54"/>
      <c r="J96" s="84">
        <v>3</v>
      </c>
      <c r="K96" s="55">
        <f>J96*2</f>
        <v>6</v>
      </c>
      <c r="L96" s="76">
        <f>6</f>
        <v>6</v>
      </c>
      <c r="N96" s="20"/>
    </row>
    <row r="98" spans="1:121" ht="118.5" customHeight="1" x14ac:dyDescent="0.35">
      <c r="A98" s="90" t="s">
        <v>96</v>
      </c>
      <c r="B98" s="53" t="s">
        <v>49</v>
      </c>
      <c r="C98" s="54" t="s">
        <v>138</v>
      </c>
      <c r="D98" s="61" t="s">
        <v>139</v>
      </c>
      <c r="E98" s="61" t="s">
        <v>140</v>
      </c>
      <c r="F98" s="61"/>
      <c r="G98" s="54"/>
      <c r="H98" s="54">
        <v>1</v>
      </c>
      <c r="I98" s="54"/>
      <c r="J98" s="84">
        <v>3</v>
      </c>
      <c r="K98" s="55">
        <f>H98*J98</f>
        <v>3</v>
      </c>
      <c r="L98" s="76">
        <f>3</f>
        <v>3</v>
      </c>
      <c r="N98" s="20"/>
    </row>
    <row r="99" spans="1:121" s="24" customFormat="1" ht="16.5" customHeight="1" x14ac:dyDescent="0.35">
      <c r="A99" s="16"/>
      <c r="B99" s="13"/>
      <c r="C99" s="11"/>
      <c r="D99" s="71"/>
      <c r="E99" s="71"/>
      <c r="F99" s="71"/>
      <c r="G99" s="11"/>
      <c r="H99" s="11"/>
      <c r="I99" s="11"/>
      <c r="J99" s="11"/>
      <c r="K99" s="21"/>
      <c r="L99" s="22"/>
      <c r="M99" s="11"/>
      <c r="N99" s="11"/>
    </row>
    <row r="100" spans="1:121" s="24" customFormat="1" ht="122.25" customHeight="1" x14ac:dyDescent="0.35">
      <c r="A100" s="93" t="s">
        <v>109</v>
      </c>
      <c r="B100" s="56" t="s">
        <v>86</v>
      </c>
      <c r="C100" s="56"/>
      <c r="D100" s="56" t="s">
        <v>98</v>
      </c>
      <c r="E100" s="56" t="s">
        <v>99</v>
      </c>
      <c r="F100" s="56"/>
      <c r="G100" s="56"/>
      <c r="H100" s="56">
        <v>0</v>
      </c>
      <c r="I100" s="56"/>
      <c r="J100" s="84">
        <v>3</v>
      </c>
      <c r="K100" s="87">
        <f>H100*J100</f>
        <v>0</v>
      </c>
      <c r="L100" s="88"/>
      <c r="N100" s="27"/>
    </row>
    <row r="101" spans="1:121" ht="15.65" customHeight="1" x14ac:dyDescent="0.35">
      <c r="K101" s="21"/>
    </row>
    <row r="102" spans="1:121" ht="150" customHeight="1" x14ac:dyDescent="0.35">
      <c r="A102" s="90" t="s">
        <v>197</v>
      </c>
      <c r="B102" s="53" t="s">
        <v>141</v>
      </c>
      <c r="C102" s="53" t="s">
        <v>142</v>
      </c>
      <c r="D102" s="53" t="s">
        <v>143</v>
      </c>
      <c r="E102" s="53" t="s">
        <v>144</v>
      </c>
      <c r="F102" s="53"/>
      <c r="G102" s="54"/>
      <c r="H102" s="54">
        <v>1</v>
      </c>
      <c r="I102" s="54"/>
      <c r="J102" s="84">
        <v>3</v>
      </c>
      <c r="K102" s="55">
        <f>H102*J102</f>
        <v>3</v>
      </c>
      <c r="L102" s="76">
        <f>3</f>
        <v>3</v>
      </c>
      <c r="N102" s="20"/>
    </row>
    <row r="103" spans="1:121" ht="12.75" customHeight="1" thickBot="1" x14ac:dyDescent="0.4">
      <c r="K103" s="21"/>
    </row>
    <row r="104" spans="1:121" s="15" customFormat="1" ht="45.5" customHeight="1" thickBot="1" x14ac:dyDescent="0.4">
      <c r="A104" s="43" t="s">
        <v>35</v>
      </c>
      <c r="B104" s="44">
        <v>0</v>
      </c>
      <c r="C104" s="44">
        <v>1</v>
      </c>
      <c r="D104" s="44">
        <v>2</v>
      </c>
      <c r="E104" s="44">
        <v>3</v>
      </c>
      <c r="F104" s="45"/>
      <c r="G104" s="45"/>
      <c r="H104" s="45"/>
      <c r="I104" s="45"/>
      <c r="J104" s="47" t="s">
        <v>28</v>
      </c>
      <c r="K104" s="97">
        <f>SUM(K106:K112)</f>
        <v>10</v>
      </c>
      <c r="L104" s="98">
        <f>SUM(L106:L112)</f>
        <v>10</v>
      </c>
      <c r="M104" s="11"/>
      <c r="N104" s="11"/>
      <c r="O104" s="11"/>
      <c r="P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row>
    <row r="105" spans="1:121" ht="12" customHeight="1" x14ac:dyDescent="0.35">
      <c r="K105" s="21"/>
    </row>
    <row r="106" spans="1:121" ht="240" customHeight="1" x14ac:dyDescent="0.35">
      <c r="A106" s="90" t="s">
        <v>125</v>
      </c>
      <c r="B106" s="53" t="s">
        <v>145</v>
      </c>
      <c r="C106" s="54" t="s">
        <v>156</v>
      </c>
      <c r="D106" s="54" t="s">
        <v>157</v>
      </c>
      <c r="E106" s="53" t="s">
        <v>146</v>
      </c>
      <c r="F106" s="53"/>
      <c r="G106" s="54"/>
      <c r="H106" s="54">
        <v>1</v>
      </c>
      <c r="I106" s="54"/>
      <c r="J106" s="84">
        <v>3</v>
      </c>
      <c r="K106" s="55">
        <f>H106*J106</f>
        <v>3</v>
      </c>
      <c r="L106" s="76">
        <f>3</f>
        <v>3</v>
      </c>
      <c r="N106" s="20"/>
    </row>
    <row r="107" spans="1:121" x14ac:dyDescent="0.35">
      <c r="K107" s="21"/>
    </row>
    <row r="108" spans="1:121" ht="138" customHeight="1" x14ac:dyDescent="0.35">
      <c r="A108" s="90" t="s">
        <v>170</v>
      </c>
      <c r="B108" s="54" t="s">
        <v>24</v>
      </c>
      <c r="C108" s="58" t="s">
        <v>147</v>
      </c>
      <c r="D108" s="58" t="s">
        <v>148</v>
      </c>
      <c r="E108" s="58" t="s">
        <v>149</v>
      </c>
      <c r="F108" s="53"/>
      <c r="G108" s="54"/>
      <c r="H108" s="54">
        <v>1</v>
      </c>
      <c r="I108" s="54"/>
      <c r="J108" s="84">
        <v>3</v>
      </c>
      <c r="K108" s="55">
        <f>H108*J108</f>
        <v>3</v>
      </c>
      <c r="L108" s="76">
        <f>3</f>
        <v>3</v>
      </c>
      <c r="N108" s="20"/>
    </row>
    <row r="109" spans="1:121" x14ac:dyDescent="0.35">
      <c r="K109" s="21"/>
    </row>
    <row r="110" spans="1:121" ht="92.25" customHeight="1" x14ac:dyDescent="0.35">
      <c r="A110" s="90" t="s">
        <v>101</v>
      </c>
      <c r="B110" s="54" t="s">
        <v>53</v>
      </c>
      <c r="C110" s="53" t="s">
        <v>97</v>
      </c>
      <c r="D110" s="53"/>
      <c r="E110" s="53"/>
      <c r="F110" s="53"/>
      <c r="G110" s="54"/>
      <c r="H110" s="54">
        <v>1</v>
      </c>
      <c r="I110" s="54"/>
      <c r="J110" s="84">
        <v>1</v>
      </c>
      <c r="K110" s="55">
        <f>H110*J110</f>
        <v>1</v>
      </c>
      <c r="L110" s="76">
        <v>1</v>
      </c>
      <c r="N110" s="20"/>
    </row>
    <row r="111" spans="1:121" x14ac:dyDescent="0.35">
      <c r="K111" s="21"/>
    </row>
    <row r="112" spans="1:121" ht="129" customHeight="1" x14ac:dyDescent="0.35">
      <c r="A112" s="113" t="s">
        <v>198</v>
      </c>
      <c r="B112" s="115" t="s">
        <v>208</v>
      </c>
      <c r="C112" s="74" t="s">
        <v>158</v>
      </c>
      <c r="D112" s="74" t="s">
        <v>159</v>
      </c>
      <c r="E112" s="72" t="s">
        <v>160</v>
      </c>
      <c r="F112" s="54"/>
      <c r="G112" s="54"/>
      <c r="H112" s="54">
        <v>1</v>
      </c>
      <c r="I112" s="54"/>
      <c r="J112" s="109">
        <v>3</v>
      </c>
      <c r="K112" s="79">
        <f>H112*J112</f>
        <v>3</v>
      </c>
      <c r="L112" s="80">
        <v>3</v>
      </c>
      <c r="N112" s="111"/>
    </row>
    <row r="113" spans="1:121" ht="93.5" customHeight="1" x14ac:dyDescent="0.45">
      <c r="A113" s="114"/>
      <c r="B113" s="116"/>
      <c r="C113" s="96" t="s">
        <v>207</v>
      </c>
      <c r="D113" s="96" t="s">
        <v>111</v>
      </c>
      <c r="E113" s="73"/>
      <c r="F113" s="54"/>
      <c r="G113" s="54"/>
      <c r="H113" s="54"/>
      <c r="I113" s="54"/>
      <c r="J113" s="110"/>
      <c r="K113" s="81"/>
      <c r="L113" s="82"/>
      <c r="N113" s="112"/>
    </row>
    <row r="114" spans="1:121" ht="17" thickBot="1" x14ac:dyDescent="0.5">
      <c r="A114" s="29"/>
      <c r="B114" s="30"/>
      <c r="C114" s="31"/>
      <c r="D114" s="31"/>
      <c r="E114" s="30"/>
      <c r="K114" s="21"/>
    </row>
    <row r="115" spans="1:121" s="32" customFormat="1" ht="80.5" customHeight="1" thickBot="1" x14ac:dyDescent="0.4">
      <c r="A115" s="43" t="s">
        <v>6</v>
      </c>
      <c r="B115" s="43">
        <v>0</v>
      </c>
      <c r="C115" s="43">
        <v>1</v>
      </c>
      <c r="D115" s="43">
        <v>2</v>
      </c>
      <c r="E115" s="43">
        <v>3</v>
      </c>
      <c r="F115" s="43"/>
      <c r="G115" s="43"/>
      <c r="H115" s="43"/>
      <c r="I115" s="43"/>
      <c r="J115" s="47" t="s">
        <v>175</v>
      </c>
      <c r="K115" s="97">
        <f>SUM(K117, K119)</f>
        <v>5</v>
      </c>
      <c r="L115" s="98">
        <f>SUM(L117,L119)</f>
        <v>5</v>
      </c>
      <c r="M115" s="10"/>
      <c r="N115" s="10"/>
      <c r="O115" s="10"/>
      <c r="P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row>
    <row r="116" spans="1:121" x14ac:dyDescent="0.35">
      <c r="K116" s="21"/>
    </row>
    <row r="117" spans="1:121" ht="75" x14ac:dyDescent="0.35">
      <c r="A117" s="90" t="s">
        <v>92</v>
      </c>
      <c r="B117" s="54" t="s">
        <v>50</v>
      </c>
      <c r="C117" s="53" t="s">
        <v>199</v>
      </c>
      <c r="D117" s="53" t="s">
        <v>200</v>
      </c>
      <c r="E117" s="53" t="s">
        <v>201</v>
      </c>
      <c r="F117" s="53"/>
      <c r="G117" s="54"/>
      <c r="H117" s="54">
        <v>1</v>
      </c>
      <c r="I117" s="54"/>
      <c r="J117" s="84">
        <v>3</v>
      </c>
      <c r="K117" s="55">
        <f>H117*J117</f>
        <v>3</v>
      </c>
      <c r="L117" s="76">
        <f>3</f>
        <v>3</v>
      </c>
      <c r="N117" s="20"/>
    </row>
    <row r="118" spans="1:121" x14ac:dyDescent="0.35">
      <c r="C118" s="13"/>
      <c r="D118" s="13"/>
      <c r="E118" s="13"/>
      <c r="F118" s="13"/>
      <c r="J118" s="23"/>
      <c r="K118" s="21"/>
      <c r="L118" s="22"/>
      <c r="N118" s="23"/>
    </row>
    <row r="119" spans="1:121" ht="105" customHeight="1" x14ac:dyDescent="0.35">
      <c r="A119" s="95" t="s">
        <v>150</v>
      </c>
      <c r="B119" s="75" t="s">
        <v>151</v>
      </c>
      <c r="C119" s="75" t="s">
        <v>152</v>
      </c>
      <c r="D119" s="75" t="s">
        <v>153</v>
      </c>
      <c r="E119" s="54"/>
      <c r="F119" s="54"/>
      <c r="G119" s="54"/>
      <c r="H119" s="54">
        <v>1</v>
      </c>
      <c r="I119" s="54"/>
      <c r="J119" s="84">
        <v>2</v>
      </c>
      <c r="K119" s="55">
        <f>H119*J119</f>
        <v>2</v>
      </c>
      <c r="L119" s="76">
        <v>2</v>
      </c>
      <c r="N119" s="20"/>
    </row>
    <row r="121" spans="1:121" ht="98.5" customHeight="1" x14ac:dyDescent="0.35">
      <c r="A121" s="93" t="s">
        <v>202</v>
      </c>
      <c r="B121" s="56" t="s">
        <v>203</v>
      </c>
      <c r="C121" s="56" t="s">
        <v>204</v>
      </c>
      <c r="D121" s="56"/>
      <c r="E121" s="56"/>
      <c r="F121" s="56"/>
      <c r="G121" s="56"/>
      <c r="H121" s="56">
        <v>0</v>
      </c>
      <c r="I121" s="56"/>
      <c r="J121" s="84">
        <v>2</v>
      </c>
      <c r="K121" s="87">
        <f>H121*J121</f>
        <v>0</v>
      </c>
      <c r="L121" s="88"/>
      <c r="M121" s="24"/>
      <c r="N121" s="27"/>
    </row>
    <row r="122" spans="1:121" ht="27" customHeight="1" thickBot="1" x14ac:dyDescent="0.4">
      <c r="A122" s="85"/>
      <c r="B122" s="86"/>
      <c r="C122" s="86"/>
      <c r="D122" s="86"/>
      <c r="K122" s="21"/>
    </row>
    <row r="123" spans="1:121" ht="13" thickBot="1" x14ac:dyDescent="0.4">
      <c r="A123" s="43" t="s">
        <v>7</v>
      </c>
      <c r="B123" s="45"/>
      <c r="C123" s="45"/>
      <c r="D123" s="45"/>
      <c r="E123" s="45"/>
      <c r="F123" s="45"/>
      <c r="G123" s="45"/>
      <c r="H123" s="45"/>
      <c r="I123" s="45"/>
      <c r="J123" s="47" t="s">
        <v>205</v>
      </c>
      <c r="K123" s="77"/>
      <c r="L123" s="108">
        <f>MIN(100,K126+K127+K128+K129+K130)</f>
        <v>100</v>
      </c>
    </row>
    <row r="124" spans="1:121" x14ac:dyDescent="0.35">
      <c r="K124" s="21"/>
    </row>
    <row r="125" spans="1:121" ht="15" customHeight="1" thickBot="1" x14ac:dyDescent="0.4">
      <c r="A125" s="16" t="s">
        <v>8</v>
      </c>
      <c r="K125" s="21"/>
    </row>
    <row r="126" spans="1:121" x14ac:dyDescent="0.35">
      <c r="H126" s="33" t="s">
        <v>29</v>
      </c>
      <c r="I126" s="34"/>
      <c r="J126" s="35" t="s">
        <v>70</v>
      </c>
      <c r="K126" s="36">
        <f>K9</f>
        <v>30</v>
      </c>
    </row>
    <row r="127" spans="1:121" x14ac:dyDescent="0.35">
      <c r="H127" s="37" t="s">
        <v>30</v>
      </c>
      <c r="I127" s="10"/>
      <c r="J127" s="11" t="s">
        <v>71</v>
      </c>
      <c r="K127" s="38">
        <f>K51</f>
        <v>30</v>
      </c>
    </row>
    <row r="128" spans="1:121" ht="17.5" customHeight="1" x14ac:dyDescent="0.35">
      <c r="H128" s="37" t="s">
        <v>31</v>
      </c>
      <c r="I128" s="10"/>
      <c r="J128" s="11" t="s">
        <v>72</v>
      </c>
      <c r="K128" s="38">
        <f>K73</f>
        <v>30</v>
      </c>
    </row>
    <row r="129" spans="4:11" x14ac:dyDescent="0.35">
      <c r="D129" s="107"/>
      <c r="H129" s="37" t="s">
        <v>32</v>
      </c>
      <c r="I129" s="10"/>
      <c r="J129" s="11" t="s">
        <v>73</v>
      </c>
      <c r="K129" s="38">
        <f>K104</f>
        <v>10</v>
      </c>
    </row>
    <row r="130" spans="4:11" x14ac:dyDescent="0.35">
      <c r="H130" s="37" t="s">
        <v>33</v>
      </c>
      <c r="I130" s="10"/>
      <c r="J130" s="11" t="s">
        <v>174</v>
      </c>
      <c r="K130" s="38">
        <f>K115</f>
        <v>5</v>
      </c>
    </row>
    <row r="131" spans="4:11" ht="13" thickBot="1" x14ac:dyDescent="0.4">
      <c r="H131" s="39" t="s">
        <v>34</v>
      </c>
      <c r="I131" s="40"/>
      <c r="J131" s="41" t="s">
        <v>58</v>
      </c>
      <c r="K131" s="42">
        <f>L123</f>
        <v>100</v>
      </c>
    </row>
  </sheetData>
  <sheetProtection algorithmName="SHA-512" hashValue="6GWIFP63LjBTRAXphmT1VgFZ8IlhkvaFVJh0i4yK3jei8RsV4NZlUcA2ma8ef+Gbs6EHLN9e2bdnwMAuBcWSaA==" saltValue="QouNFVgSrSUYQZDrf+tE2w==" spinCount="100000" sheet="1" selectLockedCells="1"/>
  <mergeCells count="27">
    <mergeCell ref="B1:D1"/>
    <mergeCell ref="J1:L1"/>
    <mergeCell ref="B3:C3"/>
    <mergeCell ref="A5:A6"/>
    <mergeCell ref="L5:L7"/>
    <mergeCell ref="B2:C2"/>
    <mergeCell ref="D2:E2"/>
    <mergeCell ref="N5:N6"/>
    <mergeCell ref="A32:A37"/>
    <mergeCell ref="B32:B37"/>
    <mergeCell ref="C32:C37"/>
    <mergeCell ref="B5:E5"/>
    <mergeCell ref="H5:H6"/>
    <mergeCell ref="I5:I6"/>
    <mergeCell ref="J5:J6"/>
    <mergeCell ref="K5:K6"/>
    <mergeCell ref="L32:L37"/>
    <mergeCell ref="N32:N37"/>
    <mergeCell ref="J32:J37"/>
    <mergeCell ref="K32:K37"/>
    <mergeCell ref="J112:J113"/>
    <mergeCell ref="N112:N113"/>
    <mergeCell ref="A112:A113"/>
    <mergeCell ref="B112:B113"/>
    <mergeCell ref="D32:D37"/>
    <mergeCell ref="E32:E37"/>
    <mergeCell ref="H32:H37"/>
  </mergeCells>
  <dataValidations count="2">
    <dataValidation type="list" allowBlank="1" showInputMessage="1" showErrorMessage="1" sqref="K22" xr:uid="{375394F8-DB46-4828-9EE8-312C1AE663B8}">
      <formula1>$B$5:$D$5</formula1>
    </dataValidation>
    <dataValidation type="list" allowBlank="1" showInputMessage="1" showErrorMessage="1" sqref="J118"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607B74C3-309E-4670-8ABA-738DCA0587A7}">
          <x14:formula1>
            <xm:f>'Plage de résultats'!$B$5:$D$5</xm:f>
          </x14:formula1>
          <xm:sqref>J86 J14 J16 J20 J18 J30 J39 J43 J47 J49 J67 J71 J78 J80 J119</xm:sqref>
        </x14:dataValidation>
        <x14:dataValidation type="list" allowBlank="1" showInputMessage="1" showErrorMessage="1" xr:uid="{6DC6BED8-F55C-471F-9516-038965B872F4}">
          <x14:formula1>
            <xm:f>'Plage de résultats'!$B$7:$E$7</xm:f>
          </x14:formula1>
          <xm:sqref>J100 J96 J94 J65</xm:sqref>
        </x14:dataValidation>
        <x14:dataValidation type="list" allowBlank="1" showInputMessage="1" showErrorMessage="1" xr:uid="{3EAC4556-9642-4A11-BB53-E55866C28F06}">
          <x14:formula1>
            <xm:f>'Plage de résultats'!$B$8:$C$8</xm:f>
          </x14:formula1>
          <xm:sqref>J84 J110</xm:sqref>
        </x14:dataValidation>
        <x14:dataValidation type="list" allowBlank="1" showInputMessage="1" showErrorMessage="1" xr:uid="{E06D309E-8B3D-4227-A9A8-5DD0125E6EEF}">
          <x14:formula1>
            <xm:f>'Plage de résultats'!$B$6:$D$6</xm:f>
          </x14:formula1>
          <xm:sqref>J12 J22 J24 J41 J76 J88 J90 J69</xm:sqref>
        </x14:dataValidation>
        <x14:dataValidation type="list" allowBlank="1" showInputMessage="1" showErrorMessage="1" xr:uid="{3D141B2F-FFD1-409E-882C-7F6BE0641DA8}">
          <x14:formula1>
            <xm:f>'Plage de résultats'!$B$4:$E$4</xm:f>
          </x14:formula1>
          <xm:sqref>J45 J53 J57 J59 J61 J63 J82 J98 J102 J106 J32:J37 J108 J112:J113 J117</xm:sqref>
        </x14:dataValidation>
        <x14:dataValidation type="list" allowBlank="1" showInputMessage="1" showErrorMessage="1" xr:uid="{9B38E126-B559-4DEC-8317-7FEBA4C72842}">
          <x14:formula1>
            <xm:f>'Plage de résultats'!$B$5:$E$5</xm:f>
          </x14:formula1>
          <xm:sqref>J121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83">
        <v>0</v>
      </c>
      <c r="C4" s="83">
        <v>1</v>
      </c>
      <c r="D4" s="83">
        <v>2</v>
      </c>
      <c r="E4" s="83">
        <v>3</v>
      </c>
    </row>
    <row r="5" spans="2:5" x14ac:dyDescent="0.35">
      <c r="B5" s="83">
        <v>0</v>
      </c>
      <c r="C5" s="83">
        <v>1</v>
      </c>
      <c r="D5" s="83">
        <v>2</v>
      </c>
      <c r="E5" s="83"/>
    </row>
    <row r="6" spans="2:5" x14ac:dyDescent="0.35">
      <c r="B6" s="83">
        <v>0</v>
      </c>
      <c r="C6" s="83"/>
      <c r="D6" s="83">
        <v>2</v>
      </c>
      <c r="E6" s="83"/>
    </row>
    <row r="7" spans="2:5" x14ac:dyDescent="0.35">
      <c r="B7" s="83">
        <v>0</v>
      </c>
      <c r="C7" s="83"/>
      <c r="D7" s="83">
        <v>2</v>
      </c>
      <c r="E7" s="83">
        <v>3</v>
      </c>
    </row>
    <row r="8" spans="2:5" x14ac:dyDescent="0.35">
      <c r="B8" s="83">
        <v>0</v>
      </c>
      <c r="C8" s="83">
        <v>1</v>
      </c>
      <c r="D8" s="83"/>
      <c r="E8" s="83"/>
    </row>
    <row r="9" spans="2:5" x14ac:dyDescent="0.35">
      <c r="B9" s="83">
        <v>0</v>
      </c>
      <c r="C9" s="83"/>
      <c r="D9" s="83"/>
      <c r="E9" s="83">
        <v>3</v>
      </c>
    </row>
    <row r="10" spans="2:5" x14ac:dyDescent="0.35">
      <c r="B10" s="83">
        <v>0</v>
      </c>
      <c r="C10" s="83">
        <v>1</v>
      </c>
      <c r="D10" s="83"/>
      <c r="E10" s="83">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0eac774270c0fb2b374a61f266315e85">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f03c9f66834e60cba694bef83ed6338f"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019ABE17-9760-4DE8-9C35-F81456981F14}"/>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2025-08-28T09:37:24Z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