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2_GT Impact/05_Signataires Charte/Kyaneos AM/"/>
    </mc:Choice>
  </mc:AlternateContent>
  <xr:revisionPtr revIDLastSave="19" documentId="13_ncr:1_{5723DF23-3CFB-4792-9466-C196FED2FE28}" xr6:coauthVersionLast="47" xr6:coauthVersionMax="47" xr10:uidLastSave="{D74F2A50-7EE1-4893-BE8D-629B9C970ED0}"/>
  <bookViews>
    <workbookView xWindow="-3888" yWindow="-17388" windowWidth="30936" windowHeight="16896" xr2:uid="{2E2D5F2E-1056-40D4-8CB6-2F8F09511D3D}"/>
  </bookViews>
  <sheets>
    <sheet name="Grille Actions non cotées" sheetId="3" r:id="rId1"/>
    <sheet name="Plage de résultats" sheetId="5" r:id="rId2"/>
  </sheets>
  <definedNames>
    <definedName name="_xlnm.Print_Area" localSheetId="0">'Grille Actions non cotées'!$A$2:$N$127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3" l="1"/>
  <c r="K54" i="3" l="1"/>
  <c r="K62" i="3"/>
  <c r="K60" i="3"/>
  <c r="K58" i="3"/>
  <c r="K56" i="3"/>
  <c r="K52" i="3" l="1"/>
  <c r="K116" i="3"/>
  <c r="K17" i="3" l="1"/>
  <c r="K103" i="3"/>
  <c r="K99" i="3"/>
  <c r="K97" i="3"/>
  <c r="K95" i="3"/>
  <c r="K91" i="3"/>
  <c r="K87" i="3"/>
  <c r="K85" i="3"/>
  <c r="K83" i="3"/>
  <c r="K81" i="3"/>
  <c r="K79" i="3"/>
  <c r="K77" i="3"/>
  <c r="K73" i="3"/>
  <c r="K75" i="3"/>
  <c r="K50" i="3"/>
  <c r="K46" i="3"/>
  <c r="K44" i="3"/>
  <c r="K42" i="3"/>
  <c r="K40" i="3"/>
  <c r="K38" i="3"/>
  <c r="K29" i="3"/>
  <c r="K36" i="3"/>
  <c r="K27" i="3"/>
  <c r="K9" i="3"/>
  <c r="L103" i="3"/>
  <c r="L105" i="3"/>
  <c r="L75" i="3"/>
  <c r="L73" i="3"/>
  <c r="L50" i="3"/>
  <c r="L93" i="3"/>
  <c r="K68" i="3"/>
  <c r="K89" i="3" l="1"/>
  <c r="K71" i="3"/>
  <c r="K25" i="3"/>
  <c r="L71" i="3"/>
  <c r="K13" i="3"/>
  <c r="K109" i="3" l="1"/>
  <c r="L114" i="3"/>
  <c r="L112" i="3" s="1"/>
  <c r="L99" i="3"/>
  <c r="L95" i="3"/>
  <c r="L91" i="3"/>
  <c r="K66" i="3"/>
  <c r="K48" i="3" s="1"/>
  <c r="K64" i="3"/>
  <c r="L7" i="3"/>
  <c r="K19" i="3"/>
  <c r="K114" i="3"/>
  <c r="K112" i="3" s="1"/>
  <c r="K125" i="3" s="1"/>
  <c r="K107" i="3"/>
  <c r="K105" i="3"/>
  <c r="L42" i="3"/>
  <c r="L25" i="3" s="1"/>
  <c r="K21" i="3"/>
  <c r="K15" i="3"/>
  <c r="K11" i="3"/>
  <c r="K7" i="3" l="1"/>
  <c r="L6" i="3"/>
  <c r="L89" i="3"/>
  <c r="L70" i="3" s="1"/>
  <c r="K6" i="3" l="1"/>
  <c r="K121" i="3" s="1"/>
  <c r="K101" i="3"/>
  <c r="K122" i="3"/>
  <c r="K124" i="3" l="1"/>
  <c r="K70" i="3"/>
  <c r="K123" i="3" l="1"/>
  <c r="K118" i="3"/>
  <c r="K12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<sst xmlns="http://schemas.openxmlformats.org/spreadsheetml/2006/main" count="277" uniqueCount="264">
  <si>
    <t>QUESTIONS / EXIGENCES</t>
  </si>
  <si>
    <t>A) THEORIE DU CHANGEMENT</t>
  </si>
  <si>
    <t xml:space="preserve">1. Définition des objectifs généraux </t>
  </si>
  <si>
    <t>B) MISE EN ŒUVRE OPERATIONNELLE</t>
  </si>
  <si>
    <t>C) SUIVI DES RÉSULTATS</t>
  </si>
  <si>
    <t>E) BONUS</t>
  </si>
  <si>
    <t>SYNTHESE</t>
  </si>
  <si>
    <t>Position sur l'échelle</t>
  </si>
  <si>
    <t>2. Qualité des résultats observés</t>
  </si>
  <si>
    <t>DEGRÉ DE CONFORMITÉ À L'EXIGENCE</t>
  </si>
  <si>
    <t>Commentaires</t>
  </si>
  <si>
    <t>RÉSULTAT (%) - A</t>
  </si>
  <si>
    <t>TOTAL RÉSULTAT (A1)</t>
  </si>
  <si>
    <t>Les objectifs de transformation durable poursuivis par le fonds ne sont pas décrits</t>
  </si>
  <si>
    <t>-</t>
  </si>
  <si>
    <t>TOTAL RÉSULTAT (A2)</t>
  </si>
  <si>
    <t>Pas d'action</t>
  </si>
  <si>
    <t>Aucune chaine causale n'est présentée, la contribution du fonds aux objectifs n'est pas explicitée</t>
  </si>
  <si>
    <t>Les facteurs externes dont dépend le succès de la théorie du changement du fonds ne sont pas décrits</t>
  </si>
  <si>
    <t>Un plan d'action n'a pas été élaboré pour gérer la dépendance</t>
  </si>
  <si>
    <t>RÉSULTAT (%) - B</t>
  </si>
  <si>
    <t>RÉSULTAT (%) - C</t>
  </si>
  <si>
    <t>TOTAL RÉSULTAT (C1)</t>
  </si>
  <si>
    <t>Non</t>
  </si>
  <si>
    <t>Aucun processus d'amélioration continue n'est mis en place</t>
  </si>
  <si>
    <t>TOTAL RÉSULTAT (C2)</t>
  </si>
  <si>
    <t>Les résultats ou objectifs ne sont décrits dans aucun document permettant de répondre à la question, ou de manière trop peu granulaire, ou encore ne sont pas du tout alignés avec ce qui avait été planifié</t>
  </si>
  <si>
    <t>RÉSULTAT (%) - D</t>
  </si>
  <si>
    <t>RÉSULTAT FINAL (%)</t>
  </si>
  <si>
    <t>Section A</t>
  </si>
  <si>
    <t>Section B</t>
  </si>
  <si>
    <t>Section C</t>
  </si>
  <si>
    <t xml:space="preserve">Section D </t>
  </si>
  <si>
    <t>Section E</t>
  </si>
  <si>
    <t>Score final</t>
  </si>
  <si>
    <t>D) COMMUNICATION ET CREDIBILITE</t>
  </si>
  <si>
    <t>1. Le fonds se donne-t-il clairement des objectifs de transformation durable dans ses documents supports?</t>
  </si>
  <si>
    <t>Non, les documents supports n'évoquent pas d'objectifs de transformation durable ou les mentionnent avec une certaine ambiguité</t>
  </si>
  <si>
    <t>Oui, les documents supports stipulent clairement que les investissements dans le fonds visent à contribuer à un ou plusieurs objectifs de transformation durable</t>
  </si>
  <si>
    <t>Les actions pour atteindre les objectifs fixés ne sont pas décrites</t>
  </si>
  <si>
    <t>Au moins une action planifiée, hors signalement (actions 1 à 4)</t>
  </si>
  <si>
    <t>Plus d'une action planifiée, hors signalement (actions 1 à 4)</t>
  </si>
  <si>
    <t>Non, le fonds n'utilise aucun autre mécanisme d'impact</t>
  </si>
  <si>
    <t>Oui, le fonds utilise un ou plusieurs autres mécanismes d'impact mais pour l'instant il n'existe pas de preuve empirique de leur efficacité</t>
  </si>
  <si>
    <t>Oui, le fonds utilise un ou plusieurs autres mécanismes d'impact et il existe des preuves empiriques de leur efficacité</t>
  </si>
  <si>
    <t>Non, le fonds présente les actions déployées dans ses documents supports sans suggérer qu'elles lui permettront d'avoir un effet additionnel</t>
  </si>
  <si>
    <t>Non, le fonds ne fournit pas de financements à des conditions préférentielles</t>
  </si>
  <si>
    <t xml:space="preserve">Non, les communications du fonds ne témoignent pas d’un attachement à contribuer positivement à la transition durable </t>
  </si>
  <si>
    <t>Oui, les communications du fonds témoignent systématiquement d’un attachement à contribuer positivement à la transition durable</t>
  </si>
  <si>
    <t>L'additionnalité du fonds dans l'atteinte des résultats et impacts observés n'est pas analysée</t>
  </si>
  <si>
    <t>Non, le fonds n'intègre pas de mécanisme de partage des revenus ou des frais de gestion au profit d'associations</t>
  </si>
  <si>
    <t>Oui, le fonds intègre un mécanisme de partage des revenus ou des frais de gestion au profit d'associations équivalent à moins de 0,5% des encours en année "normale"</t>
  </si>
  <si>
    <t>Oui, le fonds intègre un mécanisme de partage des revenus ou des frais de gestion au profit d'associations équivalent à entre 0,5% et 1% des encours en année "normale"</t>
  </si>
  <si>
    <t>Oui, le fonds intègre un mécanisme de partage des revenus ou des frais de gestion au profit d'associations équivalent àplus de 1% des encours en année "normale"</t>
  </si>
  <si>
    <t>Les actions pour atteindre les objectifs fixés sont décrites de manière rapide</t>
  </si>
  <si>
    <t>Les actions pour atteindre les objectifs fixés sont décrites de manière détaillée</t>
  </si>
  <si>
    <t>La société de gestion n'a pas mis en place de politique RSE ou la politique RSE de la société de gestion n'est pas cohérente avec les objectifs de transformation durable du fonds</t>
  </si>
  <si>
    <t>Pondération de la question</t>
  </si>
  <si>
    <t>Note obtenue</t>
  </si>
  <si>
    <t>Note pondérée</t>
  </si>
  <si>
    <t>Note pondérée maximale</t>
  </si>
  <si>
    <t>Total (Maximum = 100)</t>
  </si>
  <si>
    <t>Une ou plusieurs actions sont évoquées mais ne font pas l'objet d'un plan d'action systématique avec des étapes déterminées et un échéancier de suivi</t>
  </si>
  <si>
    <t>Un plan d'action systématique a été mis en place avec des étapes déterminées et un échéancier de suivi</t>
  </si>
  <si>
    <t>Une chaine causale simplifiée est présentée à l'échelle du fonds</t>
  </si>
  <si>
    <t>Les objectifs de transformation durable poursuivis par le fonds sont décrits en lien avec des cibles précises issues des cadres de référence  (par exemple les 164 cibles des 17 ODD)</t>
  </si>
  <si>
    <t>2. Comment est décrit et justifié chaque objectif de transformation durable poursuivi par le fonds  ?</t>
  </si>
  <si>
    <t>Les objectifs de transformation durable poursuivis par le fonds sont décrits de manière générale, s'inscrivant dans les grandes tendances sociales ou environnementales</t>
  </si>
  <si>
    <t>Oui, pour plus de 50% des actifs sous gestion</t>
  </si>
  <si>
    <t xml:space="preserve">Un processus d'amélioration continue est en place, avec des points d'étape et des mesures correctives spécifiés </t>
  </si>
  <si>
    <t>Un processus d'amélioration continue est évoqué mais sans donner de détails</t>
  </si>
  <si>
    <t>Théorie du changement (Max = 30)</t>
  </si>
  <si>
    <t>Mise en œuvre (Max = 30)</t>
  </si>
  <si>
    <t>Suivi des résultats (Max = 30)</t>
  </si>
  <si>
    <t>Communication et crédibilité (Max = 10)</t>
  </si>
  <si>
    <t>Les résultats ou objectifs spécifiques ne sont décrits dans aucun document permettant de répondre à la question, ou de manière trop peu granulaire, ou encore ne sont pas du tout alignés avec ce qui avait été planifié</t>
  </si>
  <si>
    <t>Les besoins auxquels répondent les objectifs de transformation durable poursuivis par le fonds sont déjà bien couverts par d'autres fonds concurrents (utilisant une stratégie similaire ou différente)</t>
  </si>
  <si>
    <t>Les besoins auxquels répondent les objectifs de transformation durable poursuivis par le fonds ne sont que partiellement couverts par d'autres fonds concurrents (utilisant une stratégie similaire ou différente) - il y a un réel besoin d'augmenter le volume de solutions offertes</t>
  </si>
  <si>
    <t>Les besoins auxquels répondent les objectifs de transformation durable poursuivis par le fonds sont peu ou mal couverts par d'autres fonds concurrents (utilisant une stratégie similaire ou différente) - il y a un besoin crucial d'augmenter le volume de solutions offertes</t>
  </si>
  <si>
    <t>Non, le fonds n'évoque pas la notion d'impact dans ses documents supports (i.e., juridiques et commerciaux)</t>
  </si>
  <si>
    <t>Oui, pour plus de 70% des actifs sous gestion</t>
  </si>
  <si>
    <t>Oui, pour plus de 90% des actifs sous gestion</t>
  </si>
  <si>
    <t>Non ou, dans le cas contraire, pour moins de 50% des actifs sous gestion</t>
  </si>
  <si>
    <t>Oui,  dans ses documents supports le fonds justifie les actions déployées par leur potentiel à générer de l'additionnalité</t>
  </si>
  <si>
    <t>Oui</t>
  </si>
  <si>
    <t>Oui. Une procédure de suivi des éventuels effets indirects sur les concurrents est prise en compte dans l'analyse des résultats atteints.</t>
  </si>
  <si>
    <t>Non car aucune analyse des impacts indirects na été effectuée</t>
  </si>
  <si>
    <t xml:space="preserve">10. Comment les chaines causales attendues entre actions et impacts sont-elles décrites ? </t>
  </si>
  <si>
    <t xml:space="preserve">11. Comment sont décrits les facteurs externes dont dépend le succès de la théorie du changement ? </t>
  </si>
  <si>
    <t xml:space="preserve">12. Y a-t-il un plan d'action mis en place pour gérer et/ou corriger ce lien de dépendance aux facteurs externes ? </t>
  </si>
  <si>
    <t xml:space="preserve">21. Comment l'additionnalité du fonds dans l'atteinte des objectifs est-elle analysée ? </t>
  </si>
  <si>
    <t xml:space="preserve">22. Un processus d'amélioration continue des stratégies déployées et des actions réalisées est-il mis en place ? </t>
  </si>
  <si>
    <t>33. Le fonds intègre-t-il un mécanisme de partage des revenus ou des frais de gestion au profit de projets d'intérêt général (associations, fondations…) ?</t>
  </si>
  <si>
    <t>18. Quels moyens le fonds alloue-t-il à la mise en œuvre opérationnelle de la stratégie ?</t>
  </si>
  <si>
    <t xml:space="preserve">27. A quel point l'additionnalité du fonds dans l'atteinte des résultats observés est-elle démontrée ? </t>
  </si>
  <si>
    <t>La politique RSE de la société de gestion est cohérente avec les objectifs de transformation durable du fonds. Le fonds n'est pas une "anomalie" dans la gamme de la société de gestion.</t>
  </si>
  <si>
    <t>Oui. Une analyse logique détaillée suggère qu’en prenant en compte les impacts indirects les résultats obtenus sont bel et bien positifs pour les objectifs de transformation durable visés (pour plus de 50% des actifs sous gestion).</t>
  </si>
  <si>
    <t>Une analyse scientifique ou quasi-scientifique conclut qu’en prenant en compte les impacts indirects les résultats obtenus sont bel et bien positifs pour les objectifs de transformation durable visés (pour plus de 50% des actifs sous gestion).</t>
  </si>
  <si>
    <t>Non ou, dans le cas contraire, pour moins de 90% des actifs sous gestion</t>
  </si>
  <si>
    <t xml:space="preserve">31. La RSE de la société de gestion est-elle cohérente avec les objectifs de transformation durable du fonds ? 
</t>
  </si>
  <si>
    <t>Oui, dans ses documents supports (i.e. juridiques et commerciaux) le fonds se positionne comme un fonds à impact ou indique que l'investissement dans le fonds permet aux investisseurs d'avoir de l'impact, insistant sur les notions d'intentionnalité, d'additionnalité et de mesure.</t>
  </si>
  <si>
    <t>4.1 Pour répondre aux objectifs de transformation durable visés, le fonds propose-t-il une solution originale ou innovante ? (QUESTION BLANCHE)</t>
  </si>
  <si>
    <t>8.1. Le fonds utilise-t-il d'autres "mécanismes d'impact" que ceux décrits ci-dessus ? Si oui, les décrire. (QUESTION BLANCHE)</t>
  </si>
  <si>
    <t>20.1 A quel niveau les conséquences des actions des entreprises du portefeuille sont-elles suivies ? (QUESTION BLANCHE)</t>
  </si>
  <si>
    <t>21.1 Dans l'évaluation de son additionnalité, le fonds analyse-t-il les éventuels impacts indirects de ses investissements (par exemple, les effets de déplacement)? (QUESTION BLANCHE)</t>
  </si>
  <si>
    <t>27.1 Le fonds peut-il démontrer qu’en prenant en compte les effets indirects (comme les effets de substitution et de déplacement), les résultats obtenus sont bel et bien positifs pour les objectifs de transformation durable visés ? (QUESTION BLANCHE)</t>
  </si>
  <si>
    <t>13. Comment les actions déployées pour détecter, hiérarchiser et maîtriser les externalités négatives sont-elles décrites ?</t>
  </si>
  <si>
    <t>2. Définition des actions déployées par l'institution financière pour atteindre les objectifs (i.e. causer les changements recherchés)</t>
  </si>
  <si>
    <t>Les facteurs externes dont dépend le succès de la théorie du changement du fonds sont évoqués de manière très générale à l'échelle du fonds</t>
  </si>
  <si>
    <t>Les facteurs externes dont dépend le succès de la théorie du changement du fonds sont détaillés pour des sous-parties du portefeuille (par exemple, par secteur)</t>
  </si>
  <si>
    <t>Les actions pour détecter, hiérarchiser et maîtriser les externalités négatives avant et après investissement ne sont pas décrites.</t>
  </si>
  <si>
    <t xml:space="preserve">Les actions pour détecter, hiérarchiser et maîtriser les externalités négatives avant et après investissement sont évoquées par le fonds mais ne sont pas décrites de manière détaillée </t>
  </si>
  <si>
    <t xml:space="preserve">Les actions pour détecter, hiérarchiser et maîtriser les externalités négatives avant et après investissement sont décrites de manière détaillée: le fonds fournit la méthodologie de l'analyse de matérialité et décrit la procédure d'engagement autour des externalités négatives matérielles </t>
  </si>
  <si>
    <t>Oui, et cette stratégie particulière est détaillée dans les documents support du fonds</t>
  </si>
  <si>
    <t>L'additionnalité du fonds dans l'atteinte des résultats et impacts observés est rationalisée de manière plausible et/ou appuyée par des méthodes quantitatives ou qualitatives "basiques" (voir notice)</t>
  </si>
  <si>
    <t>L'additionnalité du fonds dans l'atteinte des résultats et impacts observés est analysée en utilisant un faisceau de preuve de niveau 2 (voir notice)</t>
  </si>
  <si>
    <t>L'additionnalité du fonds dans l'atteinte des résultats et impacts observés est analysée en utilisant un faisceau de preuve de niveau 3 ou plus (voir notice)</t>
  </si>
  <si>
    <t>Un rationnel convaincant ou un faisceau de preuves de niveau 1 (voir notice) permet de conclure avec confiance que le fonds a bien eu un effet additionnel positif pour plus de 50% des actifs sous gestion</t>
  </si>
  <si>
    <t>Un faisceau de preuves de niveau 2 (voir notice) permet de conclure avec confiance que le fonds a bien eu un effet additionnel positif pour plus de 50% des actifs sous gestion</t>
  </si>
  <si>
    <t>Un faisceau de preuve de niveau 3 ou plus (voir notice) permet  de conclure avec confiance que le fonds a bien eu un effet additionnel positif pour plus de 50% des actifs sous gestion</t>
  </si>
  <si>
    <t>Le potentiel de contribution du fonds tel que communiqué aux épargnants et investisseurs peut être perçu comme trop ambitieux par rapport à ce que révèle la présente analyse: le fonds se dit à impact sans valider (encore) toutes les conditions nécessaires pour le faire (questions qualifiantes et score total minimal). La communication peut être qualifiée de mensongère ou de trompeuse.</t>
  </si>
  <si>
    <t>Le potentiel de contribution du fonds tel que communiqué aux épargnants et investisseurs est en adéquation avec ce que révèle la présente analyse: le fonds se dit à impact et valide bien toutes les conditions pour le faire (questions qualifiantes et score total minimal). La communication peut être qualifiée d'appropriée.</t>
  </si>
  <si>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significatif (score &gt; 50%)</t>
    </r>
    <r>
      <rPr>
        <sz val="8"/>
        <color rgb="FF14233C"/>
        <rFont val="Montserrat"/>
      </rPr>
      <t xml:space="preserve"> de contribution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</si>
  <si>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important (score &gt; score minimum)</t>
    </r>
    <r>
      <rPr>
        <sz val="8"/>
        <color rgb="FF14233C"/>
        <rFont val="Montserrat"/>
      </rPr>
      <t xml:space="preserve">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</si>
  <si>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1. Procédure de suivi des résultats. </t>
    </r>
    <r>
      <rPr>
        <b/>
        <i/>
        <sz val="8"/>
        <color rgb="FF02305D"/>
        <rFont val="Montserrat"/>
      </rPr>
      <t xml:space="preserve">Par résultat, on entend changement entre la situation avant investissement et celle après investissement. Une situation préexistante ne peut être considérée un comme étant un résultat. </t>
    </r>
  </si>
  <si>
    <t>Pour toute question concernant cette grille, veuillez consulter la notice explicative, disponible sur le site de l'IFD ou envoyer un message à impact@ifd-paris.com</t>
  </si>
  <si>
    <r>
      <t>Pour plus de 70% du portfeuille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</si>
  <si>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</si>
  <si>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70%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</si>
  <si>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</si>
  <si>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Bonus (Max = 5)</t>
  </si>
  <si>
    <t>RÉSULTAT (%) - E</t>
  </si>
  <si>
    <t>/3</t>
  </si>
  <si>
    <r>
      <t xml:space="preserve">Grille d'évaluation du potentiel d'impact </t>
    </r>
    <r>
      <rPr>
        <b/>
        <sz val="14"/>
        <color rgb="FFF53369"/>
        <rFont val="Montserrat"/>
      </rPr>
      <t>Actifs Immobiliers</t>
    </r>
  </si>
  <si>
    <t>15. En prolongement de la question 8, choisir les actions de contribution les plus significatives (jusqu'à 3) exercées par le fonds pour atteindre ses objectifs de transformation durable et qualifier l'intensité avec laquelle celles-ci sont déployées.</t>
  </si>
  <si>
    <t>17. Le fonds applique-t-il une stratégie particulière qui veille à la matérialisation et la pérénnisation de son impact/contribution ?</t>
  </si>
  <si>
    <t>Oui pour plus de 70% du portefuille le fonds fournit une offre locative à des conditions marginalement plus favorables que le marché (écart &gt; 10% de la rémunération ou de la valorisation normale) pour des actifs immobiliers de même profil (âge, croissance, profitabilité, risque, etc.) OU pour plus de 70% du portefuille, le fonds dépense des budgets de travaux représentant un ratio (budget / VVHD) marginalement plus élevé que le marché (mieux de 10% que le ratio marché) pour des actifs immobiliers de même profil (âge, croissance, profitabilité, risque, etc.) et sans contrepartie locative</t>
  </si>
  <si>
    <t>Oui pour plus de 70% du portefuille le fonds fournit une offre locative à des conditions significativement plus favorables que le marché (écart &gt; 20% de la rémunération ou de la valorisation normale) pour des actifs immobiliers de même profil (âge, croissance, profitabilité, risque, etc.) OU pour plus de 70% du portefuille, le fonds dépense des budgets de travaux représentant un ratio (budget / VVHD) significativement plus élevé que le marché (mieux de 20% que le ratio marché) pour des actifs immobiliers de même profil (âge, croissance, profitabilité, risque, etc.) et sans contrepartie locative</t>
  </si>
  <si>
    <t>Oui pour plus de 70% du portefuille le fonds fournit une offre locative à des conditions largement plus favorables que le marché (écart &gt; 30% de la rémunération ou de la valorisation normale) pour des actifs immobiliers de même profil (âge, croissance, profitabilité, risque, etc.) OU pour plus de 70% du portefuille le fonds, dépense des budgets de travaux représentant un ratio (budget / VVHD) largement plus élevé que le marché (mieux de 30% que le ratio marché) pour des actifs immobiliers de même profil (âge, croissance, profitabilité, risque, etc.) et sans contrepartie locative</t>
  </si>
  <si>
    <t>3. Le fonds dérive-t-il des objectifs spécifiques pour chacun des actifs immobiliers investis en lien avec ses objectif généraux de transformation durable ?</t>
  </si>
  <si>
    <t>Non, l'objectif général n'est pas décliné en objectifs spécifiques au niveau des actifs immobiliers</t>
  </si>
  <si>
    <t>Oui, l'objectif général est décliné en objectifs spécifiques au niveau des actifs immobiliers</t>
  </si>
  <si>
    <t>Oui, l'objectif général est décliné en objectifs spécifiques au niveau des actifs immobiliers, les objectifs étant alignés avec un scénario de référence quand celui-ci existe</t>
  </si>
  <si>
    <t>4. Le besoin auquel répond chaque objectif de transformation durable poursuivi par le fonds est-il couvert par les fonds existants ?</t>
  </si>
  <si>
    <t>Oui, et cette solution est susceptible de mieux répondre aux préférences de certains actifs immobiliers ou de certains investisseurs.</t>
  </si>
  <si>
    <t>Oui, et cette solution est susceptible de mieux répondre aux préférences de certains actifs immobiliers ou de certains investisseurs. Elle a en outre le potentiel d'être largement dupliquée et de constituer un nouveau type de stratégie dans la mesure où elle n'implique pas de barrières à l'entrée importantes (ex: un fonds d'engagement autour des ODD))</t>
  </si>
  <si>
    <r>
      <t xml:space="preserve">5. Le fonds se donne-t-il l'objectif explicite d'avoir de l'impact dans ses documents supports (i.e., juridiques et commerciaux) ? </t>
    </r>
    <r>
      <rPr>
        <b/>
        <sz val="8"/>
        <color rgb="FFFF0000"/>
        <rFont val="Montserrat"/>
      </rPr>
      <t>(QUESTION QUALIFIANTE)</t>
    </r>
  </si>
  <si>
    <t>Non, le fonds n'évoque pas dans ses documents supports son ambition de suivre et gérer activement les externalités négatives des actifs immobiliers choisis</t>
  </si>
  <si>
    <t>Oui, le fonds affiche dans ses documents supports une intention de suivre et gérer activement les externalités négatives (considérées comme matérielles) des actifs immobiliers choisis une fois l'investissement réalisé (au-delà de la seule sélection des actifs immobiliers ex ante)</t>
  </si>
  <si>
    <r>
      <t xml:space="preserve">6. Le fonds ambitionne-t-il de mettre en place des actions pour limiter les externalités négatives des actifs immobiliers choisis au-delà du ou des objectifs de transformation durable ciblés ? </t>
    </r>
    <r>
      <rPr>
        <b/>
        <sz val="8"/>
        <color rgb="FFFF0000"/>
        <rFont val="Montserrat"/>
      </rPr>
      <t>(QUESTION QUALIFIANTE)</t>
    </r>
  </si>
  <si>
    <r>
      <t xml:space="preserve">7. Les actions associées au fonds pour atteindre les objectifs de transformation durable sont-elles décrites dans les documents supports ? </t>
    </r>
    <r>
      <rPr>
        <b/>
        <sz val="8"/>
        <color rgb="FFFF0000"/>
        <rFont val="Montserrat"/>
      </rPr>
      <t>(QUESTION QUALIFIANTE)</t>
    </r>
  </si>
  <si>
    <r>
      <t xml:space="preserve">8. Parmi la liste suivante, veuillez choisir les actions de contribution planifiées et les actifs sous gestion couverts (à noter en colonne N). 
</t>
    </r>
    <r>
      <rPr>
        <b/>
        <i/>
        <sz val="8"/>
        <color rgb="FF02305D"/>
        <rFont val="Montserrat"/>
      </rPr>
      <t>1. Apport d'un capital flexible
2. Développement de nouveaux marchés de capitaux où l'offre est insuffisante
3. Apport d'un soutien non-financier
4. Engagement des parties prenantes
5. Signalement de l'importance de l'impact (signaux autres)</t>
    </r>
  </si>
  <si>
    <t>1 action planifiée de signalement (action 5)</t>
  </si>
  <si>
    <r>
      <t>9. Le fonds justifie-t-il les actions envisagées (dans les questions 7 et 8) par la recherche d'additionnalité?</t>
    </r>
    <r>
      <rPr>
        <b/>
        <sz val="8"/>
        <rFont val="Montserrat"/>
      </rPr>
      <t xml:space="preserve"> </t>
    </r>
    <r>
      <rPr>
        <b/>
        <sz val="8"/>
        <color rgb="FFFF0000"/>
        <rFont val="Montserrat"/>
      </rPr>
      <t>(QUESTION QUALIFIANTE)</t>
    </r>
  </si>
  <si>
    <t>Plusieurs chaines causales détaillées sont présentées, avec une granularité poussée (par objectif, par stratégie ou par actif immobilier)</t>
  </si>
  <si>
    <t>Les facteurs externes dont dépend le succès de la théorie du changement du fonds sont détaillés pour chaque actif immobilier</t>
  </si>
  <si>
    <t>Moins de 50% des actifs sous gestion sont investis dans des actifs  qui répondent exactement aux objectifs et à la stratégie poursuivis par le fonds</t>
  </si>
  <si>
    <t>Entre 50% et 70% des actifs sous gestion sont investis dans des actifs qui répondent exactement aux objectifs et à la stratégie poursuivis par le fonds</t>
  </si>
  <si>
    <t>Entre 70% et 90% des actifs sous gestion sont investis dans des actifs qui répondent exactement aux objectifs et à la stratégie poursuivis par le fonds</t>
  </si>
  <si>
    <t>Plus de 90% des actifs sous gestion, sont investis dans des actifs qui répondent exactement aux objectifs et à la stratégie poursuivis par le fonds</t>
  </si>
  <si>
    <r>
      <t xml:space="preserve">14. Avec quelle systématicité les actifs immobiliers choisis répondent-ils aux objectifs et à la stratégie poursuivis par le fonds?  </t>
    </r>
    <r>
      <rPr>
        <b/>
        <sz val="8"/>
        <color rgb="FFFF0000"/>
        <rFont val="Montserrat"/>
      </rPr>
      <t>(QUESTION QUALIFIANTE)</t>
    </r>
  </si>
  <si>
    <t>15.1 Le fonds fournit-il du capital aux actifs immobiliers à des conditions favorables par rapport à celles prévalant sur le marché ?</t>
  </si>
  <si>
    <t>15.2 Le fonds finance-t-il des actifs immobiliers ayant des difficultés à trouver des moyens de financement ?</t>
  </si>
  <si>
    <t xml:space="preserve">Non, en majorité le fonds finance des actifs immobiliers qui ont un accès relativement facile aux financements </t>
  </si>
  <si>
    <t>Oui, en grande majorité (&gt;70% du portefeuille) le fonds finance des actifs immobiliers qui ont un accès modéré, difficile ou très difficile aux financements (voir tableau dans la notice)</t>
  </si>
  <si>
    <t>Oui, en grande majorité (&gt;70% du portefeuille) le fonds finance des actifs immobiliers qui ont un accès difficile ou très difficile aux financements (voir tableau dans la notice)</t>
  </si>
  <si>
    <t>Oui, en grande majorité (&gt; 70% du portefeuille) le fonds finance des actifs immobiliers qui ont un accès très difficile aux financements  (voir tableau dans la notice)</t>
  </si>
  <si>
    <t>15.3 Le fonds apporte-t-il aux parties prenantes des actifs immobiliers dans lesquels il investit un soutien d’un autre ordre que financier (technique, commercial, de gouvernance, de mise en relation, etc.) susceptible d’améliorer l'impact des actifs immobiliers ?</t>
  </si>
  <si>
    <t>Non, le fonds n’apporte aucun soutien autre que financier aux actifs immobiliers qui serait susceptible d’améliorer leur impact</t>
  </si>
  <si>
    <t>Oui, le fonds apporte chaque année aux actifs immobiliers (représentant plus de 70% du portefeuille) un soutien non-financier susceptible d’améliorer leur impact</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</si>
  <si>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significative de ces actions (a minima une interaction par partie prenante chaque année)</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</si>
  <si>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très significative de ces actions (plus de deux interactions par partie prenante chaque année)</t>
  </si>
  <si>
    <t>15.4 Le fonds a-t-il une politique d’engagement des parties prenantes active concernant des objectifs de transformation durable visés ?</t>
  </si>
  <si>
    <t>Non, le fonds n’a pas de politique d’engagement des parties prenantes active en relation avec ses objectifs de transformation durable</t>
  </si>
  <si>
    <t>Oui, le fonds a une politique d’engagement des parties prenantes active, dialogue avec les parties prenantes des actifs immobiliers investis sur les sujets relatifs aux objectifs de transformation durable visés</t>
  </si>
  <si>
    <t>Niveau 1 + le fonds fixe aux parties prenantes des objectifs datés dont la non atteinte sera susceptible de remettre en cause une part significative (&gt;50%) de la rémunération variable de ces parties prenantes</t>
  </si>
  <si>
    <t>Niveau 2 + la documentation contractuelle prévoit la entre le fond et les parties prenantes en cas d'abandon ou de non atteinte répétée des objectifs de transformation durable datés.</t>
  </si>
  <si>
    <t>15.5 Le fonds utilise-t-il activement la communication pour contribuer positivement à la transition durable ?</t>
  </si>
  <si>
    <t>Oui, les communications du fonds témoignent systématiquement d’un attachement à contribuer positivement à la transition durable et le fonds recourt régulièrement à des campagnes médiatiques ciblées pour influencer le comportement des parties prenantes en lien avec les objectifs de transformation durable fixés</t>
  </si>
  <si>
    <t>Le fonds ne maîtrise pas les externalités négatives des actifs immobiliers du portefeuille  au-delà des objectifs de transformation durable visés</t>
  </si>
  <si>
    <t>Le fonds pratique systématiquement un engagement actif en cas d'externalités négatives matérielles, lequel inclut, au minimum, le dialogue avec les parties prenantes</t>
  </si>
  <si>
    <t>Le fonds pratique systématiquement un engagement actif avec les actif immobiliers en cas d'externalités négatives matérielles, lequel inclut le dialogue avec les parties prenantes. En plus, le fonds pose aux actif immobiliers des objectifs de réduction des externalités négatives matérielles en lien avec les modes de rémunération</t>
  </si>
  <si>
    <r>
      <t xml:space="preserve">16. Quelles actions le fonds met-il en place pour maîtriser les externalités négatives associées à ses investissements (au-delà des objectifs de transformation durable du fonds) ? </t>
    </r>
    <r>
      <rPr>
        <b/>
        <sz val="8"/>
        <color rgb="FFFF0000"/>
        <rFont val="Montserrat"/>
      </rPr>
      <t>(QUESTION QUALIFIANTE)</t>
    </r>
  </si>
  <si>
    <t>La société de gestion a à sa disposition des sources d'information externes sur l'impact des actifs immobiliers du porefeuille</t>
  </si>
  <si>
    <t xml:space="preserve">La société de gestion a à sa disposition des sources d'information externes sur l'impact des actifs immobiliers du portefeuille et peut s'appuyer sur des ressources internes spécialement dédiées à la mise en œuvre opérationnelle de la stratégie. </t>
  </si>
  <si>
    <t>La société de gestion a à sa disposition des sources d'information externes sur l'impact des actifs immobiliers du portefeuille et peut s'appuyer sur des ressources internes spécialement dédiées à la mise en œuvre opérationnelle de la stratégie. La quantification de ces ressources est mentionnée dans les documents support du fonds.</t>
  </si>
  <si>
    <t>19. Un suivi des évolutions des performances extra-financières des actifs immobiliers durant la période de détention par le fonds est-il réalisé ?</t>
  </si>
  <si>
    <r>
      <t>20. Un suivi des évolutions relatives (par rapport à des objectifs spécifiques fixés ex ante par le fonds) des performances extra-financières des actifs immobiliers durant la période de détention par le fonds est-il réalisé ?</t>
    </r>
    <r>
      <rPr>
        <b/>
        <sz val="8"/>
        <color rgb="FFFF0000"/>
        <rFont val="Montserrat"/>
      </rPr>
      <t xml:space="preserve"> (QUESTION QUALIFIANTE)</t>
    </r>
  </si>
  <si>
    <t xml:space="preserve">Il n'y a pas de vérification des conséquences des actions des actifs immobiliers, que ce soit au niveau des réalisations ou des résultats </t>
  </si>
  <si>
    <t>Le processus de contrôle de la performance des actifs immobiliers permet de vérifier les réalisations (outputs)</t>
  </si>
  <si>
    <t>Le processus de contrôle de la performance des actifs immobiliers permet de vérifier les résultats (outcomes)</t>
  </si>
  <si>
    <t>Le suivi des externalités négatives matérielles (au-delà des objectifs de transformation durable du fonds) n'est pas réalisé sur tous les actifs immobiliers, ou le fonds ne fournit pas d'objectifs ciblés pour les externalités négatives matérielles pour chaque actif immobilier visé</t>
  </si>
  <si>
    <t>Un suivi systématique des externalités négatives matérielles des actifs immobiliers (au-delà des objectifs de transformation durable du fonds) est réalisé par rapport à des objectifs clairement identifiés pour chaque actif immobilier. En cas d'impossibilité de procéder au suivi systématique (en lien avec les contraintes propres à la classe d'actifs du fonds), le fonds fournit des explications, suivant une logique "comply or explain".</t>
  </si>
  <si>
    <r>
      <t xml:space="preserve">23. Comment le suivi des externalités négatives (au-delà des objectifs de transformation durable du fonds) des actifs immobiliers est-il réalisé ? </t>
    </r>
    <r>
      <rPr>
        <b/>
        <sz val="8"/>
        <color rgb="FFFF0000"/>
        <rFont val="Montserrat"/>
      </rPr>
      <t>(QUESTION QUALIFIANTE)</t>
    </r>
  </si>
  <si>
    <r>
      <t xml:space="preserve">24. Un processus de contrôle interne ou externe de la stratégie de transformation durable et de ses résultats existe-t-il ? </t>
    </r>
    <r>
      <rPr>
        <b/>
        <sz val="8"/>
        <color rgb="FFFF0000"/>
        <rFont val="Montserrat"/>
      </rPr>
      <t>(QUESTION QUALIFIANTE)</t>
    </r>
  </si>
  <si>
    <r>
      <t>25. Dans quelle mesure les résultats absolus (i.e., progression ou régression) observés au niveau des actifs immobiliers correspondent-ils aux objectifs de transformation durable visés par le fonds ?</t>
    </r>
    <r>
      <rPr>
        <b/>
        <sz val="8"/>
        <color rgb="FFFF0000"/>
        <rFont val="Montserrat"/>
      </rPr>
      <t xml:space="preserve"> (QUESTION QUALIFIANTE)</t>
    </r>
  </si>
  <si>
    <t xml:space="preserve">26. Dans quelle mesure les résultats relatifs (i.e., par rapport aux objectifs spécifiques fixés par le fonds) observés au niveau des actifs immobiliers correspondent-ils aux objectifs de transformation durable visés par le fonds ? </t>
  </si>
  <si>
    <t>28. Dans quelle mesure les externalités négatives des actifs immobiliers (au-delà des objectifs de transformation durable visés par le fonds) ont-elles été diminuées durant la période de détention du fonds ?</t>
  </si>
  <si>
    <t xml:space="preserve">Le fonds n'a pas défini d'objectifs de réduction des externalités négatives (matérielles) pour chaque actif immobilier ou les objectifs de réduction des externalités négatives matérielles fixés n'ont été atteints durant la période de détention du fonds que pour une petite minorité (&lt;30%) des actifs immobiliers visés </t>
  </si>
  <si>
    <t xml:space="preserve">Les objectifs de réduction des externalités négatives matérielles fixés ont été atteints durant la période de détention du fonds pour une minorité (&gt; 30%) des actifs immobiliers visés </t>
  </si>
  <si>
    <t xml:space="preserve">Les objectifs de réduction des externalités négatives matérielles fixés ont été atteints durant la période de détention du fonds pour une majorité (&gt; 50%) des actifs immobiliers visés </t>
  </si>
  <si>
    <t xml:space="preserve">Les objectifs de réduction des externalités négatives matérielles fixés ont été atteints durant la période de détention du fonds pour une grande  majorité (&gt; 70%) des actifs immobiliers visés </t>
  </si>
  <si>
    <r>
      <t xml:space="preserve">29. Comment le potentiel d'impact du Fonds est-il communiqué aux épargnants et investisseurs ? </t>
    </r>
    <r>
      <rPr>
        <b/>
        <sz val="8"/>
        <color rgb="FFFF0000"/>
        <rFont val="Montserrat"/>
      </rPr>
      <t>(QUESTION QUALIFIANTE)</t>
    </r>
  </si>
  <si>
    <r>
      <t>30. Le fonds communique-t-il un rapport d'impact/contribution annuel accessible aux investisseurs ?</t>
    </r>
    <r>
      <rPr>
        <b/>
        <sz val="8"/>
        <color rgb="FFFF0000"/>
        <rFont val="Montserrat"/>
      </rPr>
      <t xml:space="preserve"> (QUESTION QUALIFIANTE)</t>
    </r>
  </si>
  <si>
    <t xml:space="preserve">Oui, et le rapport présente de manière détaillée les changements dans les résultats des actifs immobiliers. </t>
  </si>
  <si>
    <t>Oui, et le rapport comporte des parties spécifiques sur i) les changements des résultats des actifs immobiliers, et ii) une vue agrégée des actions de contribution/d'impact déployées par le fonds.</t>
  </si>
  <si>
    <t xml:space="preserve">Oui, et le rapport comporte des parties spécifiques sur i) les changements des résultats des actifs immobiliers, ii) les actions déployées par le fonds actif immobilier par actif immobilier et, lorsque c'est possible, iii) la correspondance entre les deux. </t>
  </si>
  <si>
    <r>
      <t>32. La rémunération des gérants du fonds est-elle dépendante des performances du fonds en matière d'impact ?</t>
    </r>
    <r>
      <rPr>
        <b/>
        <sz val="8"/>
        <color rgb="FFF53369"/>
        <rFont val="Montserrat"/>
      </rPr>
      <t xml:space="preserve"> </t>
    </r>
    <r>
      <rPr>
        <b/>
        <sz val="8"/>
        <color rgb="FFFF0000"/>
        <rFont val="Montserrat"/>
      </rPr>
      <t>(QUESTION QUALIFIANTE)</t>
    </r>
  </si>
  <si>
    <t>34. Le fonds organise-t-il des évènements de sensibilisation à l’impact ou au reporting d’impact pour les parties prenantes ?</t>
  </si>
  <si>
    <t xml:space="preserve">Non, le fonds ne pratique pas ou très irrégulièrement ce genre d'initiatives "pédagogiques" pour les locataires des actifs gérés  </t>
  </si>
  <si>
    <t>Oui, le fonds pratique régulièrement ce genre d'initiatives "pédagogiques" pour les locataires de plus de 30% des actifs gérés OU pour plus de 30% de ses parties prenantes</t>
  </si>
  <si>
    <t>Oui, le fonds pratique très régulièrement ce genre d'initiatives "pédagogiques" pour les locataires de plus de 50% des actifs gérés OU pour plus de 50% de ses paties prenantes</t>
  </si>
  <si>
    <t>/2</t>
  </si>
  <si>
    <t>/30</t>
  </si>
  <si>
    <t>/10</t>
  </si>
  <si>
    <t>/100</t>
  </si>
  <si>
    <t>La rémunération des gérants du fonds ou des assets managers implique une part variable laquelle est sans aucune indexation ou lien avec des critères d'impact au niveau du fonds (résultats obtenus ou moyens mis en œuvre) OU en l'absence de rémunération variable, les gérants ou les assets managers ont des objectifs annuels personnels qui incluent des critères relatifs aux performances financières du fonds sans inclure aussi des critères d'impact au niveau du fonds  (résultats obtenus ou moyens mis en oeuvre)</t>
  </si>
  <si>
    <r>
      <t xml:space="preserve">La rémunération des gérants du fonds ou des assets managers implique une part variable indexée sur des critères d’impact au niveau du fonds (résultats obtenus ou actions mises en œuvre) </t>
    </r>
    <r>
      <rPr>
        <b/>
        <sz val="8"/>
        <color rgb="FF14233C"/>
        <rFont val="Montserrat"/>
      </rPr>
      <t>de manière non négligeable</t>
    </r>
    <r>
      <rPr>
        <sz val="8"/>
        <color rgb="FF14233C"/>
        <rFont val="Montserrat"/>
      </rPr>
      <t xml:space="preserve"> (voir notice) OU la rémunération des gérants du fonds ou des assets managers n’implique aucune part variable et, si les gérants ou les assets managers ont des objectifs annuels personnels, ceux-ci n'incluent pas de critères relatifs aux performances financières du fonds sans inclure de critères d'impact au niveau du fonds (résultats obtenus ou moyens mis en oeuvre)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</si>
  <si>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de manière très substantielle</t>
    </r>
    <r>
      <rPr>
        <sz val="8"/>
        <color rgb="FF14233C"/>
        <rFont val="Montserrat"/>
      </rPr>
      <t xml:space="preserve"> (représentant 50% ou plus de la rémunération variable)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</si>
  <si>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 xml:space="preserve">de manière substantielle </t>
    </r>
    <r>
      <rPr>
        <sz val="8"/>
        <color rgb="FF14233C"/>
        <rFont val="Montserrat"/>
      </rPr>
      <t xml:space="preserve">(représentant entre 25% et 50% de la rémunération variable) </t>
    </r>
  </si>
  <si>
    <t>Peu de SCPI rénovent massivement l’habitat ancien, le rendement offert par l'immobilier résidentiel étant plus faible que sur d'autres secteurs.</t>
  </si>
  <si>
    <t>Non, la SCPI n'utilise pas d'autres mécanismes.</t>
  </si>
  <si>
    <t>Majorité des actifs : accès difficile → logements anciens, vétustes  et énergivores, nécessitant des travaux importants, souvent écartés par les acteurs institutionnels.</t>
  </si>
  <si>
    <t>La société de gestion dispose à la fois de sources externes (diagnostics réglementaires, DPE, audits techniques) et de ressources internes dédiées à la stratégie d’impact. L’équipe comprend des gérants, des MOE (la moitié des effectifs), spécifiquement mobilisés pour la mise en œuvre opérationnelle des plans de rénovation et le suivi des performances environnementales et sociales.</t>
  </si>
  <si>
    <t>La chaîne causale est la suivante :
Acquisition d’un actif énergivore  → Travaux de rénovation (isolation, chauffage, ventilation, double vitrage) → Amélioration du DPE et baisse des factures énergétiques → Confort accru des locataires et réduction des émissions de CO₂.
Chaque étape est suivie en interne, garantissant la cohérence entre actions et résultats.</t>
  </si>
  <si>
    <t>Pour gérer ces dépendances, Kyaneos anticipe les normes (travaux au-delà du minimum réglementaire), intègre des marges dans ses budgets travaux.</t>
  </si>
  <si>
    <t>Kyaneos formalise l’engagement des parties prenantes au travers de ses contrats :
Baux : intégration de clauses ESG (accès pour travaux, usage des équipements, entretien), et possibilité d’objectifs de performance énergétique suivis annuellement ;
Property management : objectifs opérationnels (réalisation de travaux, performance énergie/carbone) intégrés aux contrats, avec suivi quantifié et revues régulières ;</t>
  </si>
  <si>
    <t>Communication pédagogique (bulletins, rapports, reportages photos « avant/après ») qui diffuse les pratiques de rénovation auprès des investisseurs ;
Partage d’outils et de retours d’expérience (grilles de priorisation, bonnes pratiques travaux/usage) réutilisables par d’autres acteurs ;
Prises de parole sectorielles pour promouvoir la rénovation du parc ancien et l’accès à des logements décents.</t>
  </si>
  <si>
    <t>Oui la SCPI a un triple objectif affiché : rendement, transition énergétique (amélioration du DPE), lutte contre le mal-logement. Présent dans les bulletins d'information trimestriels, la plaquette commericale, les rapports annuels ainsi que les rapports ESG.</t>
  </si>
  <si>
    <t>Le suivi des évolutions des performances extrafinancière est réalisé pour 100% des actifs qui constituent le parc immobilier de la SCPI.</t>
  </si>
  <si>
    <t>Oui, les résultats sont rendus publique sur le site internet de la société de gestion (kyaneosam.com), notamment les informations extra-financières et les exemples de rénovations.</t>
  </si>
  <si>
    <t>Oui, les résultats sont communiqués annuellement aux investisseurs via le rapport annuel et le rapport ESG. Ils concernent 100% des actifs de la SCPI. Ces supports présentent les travaux effectués sur les logmeents ainsi que des exemples « avant/après ».</t>
  </si>
  <si>
    <t>Les actions mises en œuvre reposent sur un processus systématique : DPE à l'acquisition, élaboration d’un plan de travaux, mise en œuvre par des artisans locaux, et suivi post-travaux. Ces actions visent à améliorer le confort, réduire les charges et pérenniser la valeur des logements. Elles sont détaillées dans les documents commerciaux et illustrées par des reportages photos « avant/après ».</t>
  </si>
  <si>
    <t>Apport de capital flexible : en ciblant des logements anciens délaissés, la SCPI investit des montants significatifs de travaux (au moins 25 % du coût de l'opération), permettant leur remise sur le marché dans des conditions locatives accessibles.
Apport d’un soutien non-financier : Recours à des artisans locaux.
Engagement des parties prenantes : dialogue avec les exploitants et gestionnaires, intégration de critères environnementaux et sociaux dans les travaux et contrats.</t>
  </si>
  <si>
    <t xml:space="preserve">Les résultats dépendent de facteurs externes tels que l’évolution de la réglementation (Loi Climat et résilience : interdiction de louer des passoires thermiques) ou la hausse du coût de l’énergie. </t>
  </si>
  <si>
    <t>Oui. Les résultats publiés au public (rapport annuel, rapport ESG, site internet) permettent une comparaison avec les objectifs fixés ex ante :
Les objectifs initiaux sont définis sur la base du dispositif Denormandie.
Les résultats obtenus (amélioration du DPE) sont présentés et comparés aux objectifs de départ.
Cette comparaison est communiquée aux investisseurs et au public afin de suivre la progression concrète de la SCPI.</t>
  </si>
  <si>
    <t>Oui, Kyaneos Asset Management déploie une démarche RSE cohérente avec sa stratégie d’impact :
Gouvernance interne : intégration des enjeux ESG dans l’ensemble des décisions d’investissement et de gestion.
Ressources humaines : recrutement d’experts travaux et ESG, formation continue des équipes.
Engagement territorial : recours à des artisans locaux pour les rénovations, participation à l’économie régionale.
Ces éléments figurent dans le rapport ESG et complètent la stratégie d’impact portée par la SCPI.</t>
  </si>
  <si>
    <t>Capital flexible : les travaux représentent à minima 25% de la valeur d’acquisition des immeubles, un niveau supérieur à celui pratiqué par la majorité des SCPI, ce qui permet d’atteindre des rénovations énergétiques complètes.
Développement d’un marché sous-financé : la SCPI cible des actifs résidentiels anciens, dans les communes éligibles au dispositif Denormandie souvent vacants ou classés E/F/G, peu attractifs pour les investisseurs traditionnels.
Soutien non-financier : Mobilisation d’artisans locaux.
Engagement des parties prenantes : intégration de clauses environnementales dans les contrats de travaux, suivi régulier des prestataires, dialogue avec les gestionnaires.</t>
  </si>
  <si>
    <t>Kyaneos Denormandie 3 propose une approche originale de l’investissement immobilier collectif, centrée sur la rénovation énergétique et sociale du parc résidentiel ancien. Contrairement aux SCPI traditionnelles qui privilégient des actifs neufs, Kyaneos a industrialisé un processus innovant : élaboration d’un plan de travaux standardisé par typologie, suivi post-rénovation et communication transparente des résultats aux investisseurs.
Cette méthodologie, réplicable sur l’ensemble du parc immobilier ancien, permet d’améliorer significativement le confort et de réduire les charges des locataires tout en générant un impact mesurable. Elle constitue une innovation de modèle économique dans le secteur des SCPI, combinant rendement financier et transition écologique.</t>
  </si>
  <si>
    <t>La SCPI Kyaneos Denormandie 3 affiche de manière explicite, dans sa plaquette commerciale son ambition d’être un fonds à impact.
Intentionnalité : dès sa création, la SCPI s’est donnée pour mission de concilier finance et rénovation énergétique du parc résidentiel ancien. Les objectifs affichés sont clairs : réduire la consommation énergétique, améliorer le confort des locataires et lutter contre le mal-logement.
Additionnalité : la SCPI investit spécifiquement dans des actifs résidentiels anciens, dans les villes éligibles au dispositif Denormandie, souvent considérés comme peu attractifs par le marché institutionnel, et dont la remise en état ne se ferait pas sans apport de capital dédié. Ce positionnement crée un impact additionnel mesurable (réduction des “passoires énergétiques”).
Mesure : les résultats sont suivis via des plans de travaux systématiques et une communication régulière (bulletins trimestriels, rapport annuel et rapport ESG).</t>
  </si>
  <si>
    <t>Au-delà de la rénovation énergétique, Kyaneos Denormandie 3 veille à limiter les externalités négatives de ses investissements. Les travaux incluent la maîtrise des nuisances (chantier propre, gestion des déchets, recours à des entreprises locales). Par ailleurs, l’électrification progressive des actifs, notamment par l’installation de pompes à chaleur en remplacement des systèmes de chauffage à base d’énergies fossiles, contribue à réduire durablement les externalités négatives liées aux émissions.</t>
  </si>
  <si>
    <t>L’action de Kyaneos Denormandie 3 est additionnelle car les logements ciblés sont des biens anciens, souvent vacants ou énergivores, qui n’auraient pas été rénovés sans l’intervention de la SCPI. En apportant du capital et une expertise technique, Kyaneos permet leur remise sur le marché dans de meilleures conditions énergétiques et sociales.</t>
  </si>
  <si>
    <t>Kyaneos Denormandie 3 met en œuvre des actions pour identifier et maîtriser les externalités négatives de ses investissements :
Phase pré-investissement : chaque acquisition fait l’objet d’un audit technique et ESG (performance énergétique, amiante, plomb, sécurité , accessibilité), permettant de hiérarchiser les risques.
Phase post-investissement : les plans de travaux intègrent des objectifs de réduction des nuisances (gestion des déchets de chantier, recours à des matériaux durables, suivi sécurité) et privilégient des artisans locaux pour limiter l’empreinte carbone.
Suivi : les baux et contrats de prestation incluent des clauses environnementales (entretien, gestion énergétique) et un suivi régulier est assuré par l’équipe de gestion.</t>
  </si>
  <si>
    <t>100% des actifs sous gestion sont investis dans des émetteurs qui répondent exactement au objectifs et à la stratégie poursuivis par la SCPI. Kyaneos Denormandie 3 sélectionne ses actifs selon une logique entièrement alignée avec sa stratégie d’impact et situé dans des villes éligibles au dispositif Denormandie.
Ciblage systématique : la SCPI concentre ses investissements sur des immeubles résidentiels anciens, souvent énergivores ou vétustes, présentant un fort potentiel d’amélioration énergétique et sociale situé dans des villes éligibles au dispositif Denormandie.
Processus homogène : chaque acquisition fait l’objet d’un audit interne incluant le diagnostic de performance énergétique, le confort des logements et le potentiel de travaux.
Lien direct avec les objectifs : les actifs sont retenus s’ils permettent une rénovation significative conduisant à une amélioration du DPE, une réduction des charges et une remise sur le marché de logements décents.</t>
  </si>
  <si>
    <t>Oui, Kyaneos Denormandie 3 apporte un capital patient et flexible pour financer la rénovation d’actifs résidentiels anciens, souvent exclus du financement classique en raison de leur faible performance énergétique ou de leur vétusté.
Les acquisitions sont suivies d’un programme de travaux significatifs (à minima 25 % de la valeur d’achat), permettant d’améliorer de façon significative le diagnostic de performance énergétique (20%).
Après rénovation, les logements proposés bénéficient d'une réduction des factures liés à l'énergie.
Cette approche offre donc aux locataires et aux territoires des conditions plus favorables que celles du marché, où la rénovation est rarement prise en charge de façon aussi systématique par l’investisseur.</t>
  </si>
  <si>
    <t>Kyaneos Denormandie 3 délivre un soutien non-financier récurrent à plusieurs niveaux :
Prestataires et artisans : plus de deux interactions annuelles (briefs techniques, contrôles qualité, suivi post-travaux).
Exploitants/gestionnaires : réunions spécifiques sur le suivi des immeubles, en complément des comités réglementaires.</t>
  </si>
  <si>
    <t>Kyaneos Denormandie 3 met en œuvre un dispositif structuré pour gérer les externalités négatives significatives, au-delà de ses objectifs de rénovation énergétique :
Phase pré-investissement : audits techniques systématiques (amiante, plomb, sécurité électrique, conformité réglementaire).
Phase de travaux : intégration de critères de chantier responsable (gestion des déchets), recours prioritaire à des entreprises locales, ce qui réduit l’empreinte carbone liée aux déplacements.
Phase post-travaux : clauses environnementales et sociales dans les baux et contrats de gestion, suivi régulier de la performance énergétique et de la qualité du logement.
Ces actions sont appliquées de manière systématique sur l’ensemble des actifs acquis, ce qui permet de réduire durablement les externalités négatives liées aux investissements immobiliers.</t>
  </si>
  <si>
    <t>Kyaneos Denormandie 3 est un véhicule d’investissement de long terme (durée de placement de 12 ans). Les arbitrages sont décidés en tenant compte de la pérennité des améliorations apportées aux actifs. Lors de la revente, l’analyse intègre la qualité énergétique et sociale des immeubles, garantissant la continuité de l’impact.</t>
  </si>
  <si>
    <t>Oui, Kyaneos Denormandie 3 assure un suivi régulier de ses résultats pour 100% de ses actifs.
Objectifs ex ante : dès l’acquisition, chaque actif fait l’objet d’un audit, avec un objectif défini (par exemple répondre à notre cahier des charges en terme de rénovation). Suivi relatif : les résultats (travaux réalisés, amélioration des DPE, baisse des charges énergétiques).
Reporting : cette comparaison est consolidée et présentée dans le rapport annuel ESG et les bulletins trimestriels, qui détaillent les gains énergétiques obtenus après travaux.</t>
  </si>
  <si>
    <t>Oui, dans le cadre du dispositif Denormandie, Kyaneos Denormandie 3 structure le suivi de ses investissements autour de deux niveaux d’analyse : les outputs, qui mesurent les réalisations concrètes, et les outcomes, qui traduisent les effets durables du programme sur le parc résidentiel et les locataires.
Outputs (réalisations) : nombre de logements acquis et rénovés dans des communes éligibles au dispositif Denormandie, montant total des travaux réalisés, représentant au moins 25 % du coût global de l’opération, Réalisation d’un DPE avant et après travaux, afin de mesurer le gain énergétique obtenu, respect des exigences techniques du dispositif  (amélioration de la performance énergétique d’au moins 20 %).
Outcomes (changements générés) : amélioration significative du DPE des logements rénovés, traduisant une baisse mesurable de la consommation énergétique et des émissions de gaz à effet de serre. Réduction des charges globales logement + énergie pour les locataires, contribuant à un logement plus abordable et plus sain. Remise sur le marché de logements auparavant vacants ou vétustes, participant à la revitalisation des centres-villes et à la lutte contre l’habitat indigne. Amélioration du confort et de la qualité de vie, grâce à la rénovation des installations essentielles (chauffage, isolation, électricité, plomberie, ventilation, pièces d’eau).</t>
  </si>
  <si>
    <t>Oui. Kyaneos Denormandie 3 mesure l’additionnalité en comparant l’état initial des logements (DPE avant acquisition et après travaux) à leur performance après rénovation.
Avant travaux : logements vétustes, souvent classés E/F/G, charges énergétiques élevées.
Après travaux : amélioration de plusieurs classes DPE (entre A et C), baisse significative des consommations et charges, remise sur le marché de logements décents.</t>
  </si>
  <si>
    <t xml:space="preserve">Kyaneos Denormandie 3 intègre une réflexion sur les impacts indirects de ses investissements  :
Effets de déplacement : les travaux de rénovation sont réalisés sur des logements existants, sans construction neuve, ce qui limite l’artificialisation des sols et le risque de déplacement d’activités vers d’autres territoires.
Effets rebond : la baisse des charges énergétiques pour les locataires peut entraîner une augmentation du confort d’usage (chauffage plus soutenu).
</t>
  </si>
  <si>
    <t>Oui, Kyaneos Denormandie 3 a mis en place un processus structuré d’amélioration continue :
Retour d’expérience systématique après les chantiers (analyse des coûts, des délais, de la performance énergétique obtenue) permettant d’ajuster les futurs plans de travaux.
Indicateurs suivis : évolution moyenne des DPE, baisse des charges locatives et des émissions de Co2 des actifs. Ces indicateurs servent à réévaluer périodiquement la stratégie d’investissement et de rénovation.
Mise à jour des pratiques : intégration progressive de nouveaux critères (matériaux plus durables), issue des retours techniques et des évolutions réglementaires.
Communication : les résultats sont partagés dans les bulletins trimestriels et le rapport annuel ainsi que le rapport ESG, favorisant la transparence.</t>
  </si>
  <si>
    <t>Oui, Kyaneos Denormandie 3 prend en compte et mesure plusieurs externalités négatives liées à ses investissements :
Phase pré-investissement : réalisation d’audits techniques pour identifier les risques sanitaires (amiante, plomb, électricité non conforme) et réglementaires.
Phase travaux : suivi de la gestion des déchets de chantier, recours prioritaire à des artisans locaux afin de limiter l’empreinte carbone des déplacements.
Phase post-travaux : clauses environnementales intégrées dans les baux et contrats de gestion, permettant de maintenir un usage responsable des équipements.
Ces actions permettent de limiter les externalités négatives principales, même si certains indicateurs (impact sur la biodiversité, artificialisation des sols, émissions indirectes liées aux matériaux) sont encore en cours de développement.</t>
  </si>
  <si>
    <t>Oui. Kyaneos Denormandie 3 dispose de procédures internes et de contrôles externes :
Interne : suivi des travaux et des DPE par les équipes de gestion, reporting dans les bulletins et le rapport annuel.
Externe : audits réglementaires (DPE, conformité), commissaires aux comptes.</t>
  </si>
  <si>
    <t>Les résultats observés au niveau des actifs immobiliers confirment l’atteinte des objectifs de transformation durable fixés par Kyaneos Denormandie 3.
Les travaux réalisés, représentant à minima 25 % du coût global des opérations, ont permis une amélioration du DPE sur plus de 70 % du portefeuille, traduisant une réelle baisse de la consommation énergétique et une hausse du confort des locataires. Ces rénovations contribuent également à la remise sur le marché de logements vacants ou vétustes et à la revitalisation des centres-villes. L’ensemble des résultats et indicateurs détaillés est présenté dans le rapport annuel de la SCPI et ses bulletins d’information trimestriels.</t>
  </si>
  <si>
    <t>Kyaneos Denormandie 3 a non seulement défini des objectifs de réduction des externalités négatives mais les a atteints sur une grande majorité des actifs rénovés (&gt;70 %) :
Santé et sécurité : traitement systématique de l’amiante et du plomb, remise aux normes électriques et de la plomberie dans la grande majorité des logements.
Confort et salubrité : rénovation des cuisines et salles de bain vétustes, installation de ventilation (VMC) pour réduire les problèmes d’humidité, amélioration de la qualité de l’air intérieur.
Impact environnemental : meilleure gestion des déchets de chantier, recours récurrent à des artisans locaux pour réduire l’empreinte carbone et favoriser l’économie de proximité.
Ces résultats sont suivis au travers de l'amélioration des DPE, qui sont renseignés pour chaque actif et consolidés dans le rapport ESG. Ils montrent une réduction effective et significative des externalités négatives pour une grande majorité du portefeuille.</t>
  </si>
  <si>
    <t>Le potentiel d’impact de Kyaneos Denormandie 3 est communiqué de manière régulière, claire et pédagogique aux épargnants et investisseurs :
Plaquette commerciale : présentation de la stratégie d’investissement et du dispositif Denormandie qui structurent la démarche d’impact.
Rapport ESG annuel : détail de la méthodologie, des objectifs fixés (amélioration du DPE d'au moins 20 %) et des résultats obtenus.
Bulletins trimestriels : communication continue des opérations réalisées, avec mise en avant des rénovations et des impacts obtenus.
Supports pédagogiques : exemples concrets « avant/après » illustrés par des reportages photos pour rendre l’impact tangible auprès des investisseurs particuliers.
Cette combinaison de supports financiers et pédagogiques permet d’assurer une transparence totale et une compréhension claire du potentiel d’impact par les épargnants.</t>
  </si>
  <si>
    <t>Oui, Kyaneos Denormandie 3 publie chaque année un rapport ESG qui constitue un rapport d’impact complet :
Présentation de la méthodologie (amélioration du DPE).
Exemples concrets « avant/après » illustrant l’impact social et environnemental.
Ce rapport est public et accessible sur le site de la société de gestion.</t>
  </si>
  <si>
    <t>La stratégie d’investissement de la SCPI Kyaneos Denormandie 3 inclut des facteurs extra financiers dans les critères de sélection des investissements. La société de gestion inclut dans les objectifs annuels des gérants concernés des critères d’évaluation relatifs aux critères environnementaux et sociaux. Ces critères peuvent porter sur les initiatives prises par les gérants pour améliorer l’impact environnemental et social de la SCPI Kyaneos Denormandie 3. Lorsque des risques en matière de durabilité sont considérés comme significatifs et mesurables, ils peuvent également être pris en compte pour la détermination de l’enveloppe globale de rémunération variable annuelle, pour les collaborateurs concernés. Aucune prime liée à la performance extra financière n’a été versée en 2024.</t>
  </si>
  <si>
    <t>Non, Kyaneos Denormandie 3 ne met pas en place de mécanisme de partage direct des revenus avec des associations ou projets sociaux externes.</t>
  </si>
  <si>
    <t>Non, Kyaneos Denormandie 3 n'organise pas d'évènements de sensibilisation à l'impact auprès des locataires de ses actifs.</t>
  </si>
  <si>
    <t>La SCPI Kyaneos Denormandie 3 vise à répondre à deux besoins sociétaux majeurs : la lutte contre le mal-logement et la transition énergétique du parc résidentiel français. Le parc ancien est particulièrement concerné par les passoires thermiques, générant des charges énergétiques élevées et un inconfort pour les locataires. Peu d’acteurs institutionnels s’engagent sur ces actifs délaissés. La SCPI se positionne ainsi sur ce segment pour améliorer la performance énergétique, réduire les charges et améliorer la qualité de vie des occupants. Les objectifs de Kyaneos Denormandie 3 sont rattachés au cadre de référence des 17 Objectifs de Développement Durable (ODD) des Nations Unies, en particulier :
ODD 7 – Énergie propre et d’un coût abordable : amélioration de la performance énergétique des logements d'au moins 20%.
- Cible 7.1 : Garantir l’accès de tous à des services énergétiques fiables et modernes.
- Cible 7.3 : Doubler le taux mondial d’amélioration de l’efficacité énergétique.
ODD 11 – Villes et communautés durables : rénovation du parc résidentiel ancien, remise sur le marché de logements décents et lutte contre le mal-logement.
- Cible 11.1 : Garantir l’accès de tous à un logement sûr, adéquat et abordable.
- Cible 11.3 : Accroître l’urbanisation inclusive et durable et la capacité de planification participative.
ODD 12 – Consommation et production responsables : recours à des artisans locaux, gestion des déchets de chantier, choix de solutions techniques durables.
- Cible 12.2 : Gérer durablement les ressources naturelles.
- Cible 12.5 : Réduire significativement la production de déchets par la prévention, la réduction, le recyclage et la réutilisation.
ODD 13 – Lutte contre les changements climatiques : réduction des émissions liées au chauffage et amélioration durable de l’efficacité énergétique du parc.
- Cible 13.2 : Intégrer les mesures relatives au changement climatique dans les politiques et la planification.</t>
  </si>
  <si>
    <t>Chaque actif acquis par la SCPI Kyaneos Denormandie 3 fait l’objet d’un diagnostic de performance énergétique (DPE) dès son acquisition, afin d’évaluer précisément son état initial.
À l’issue des travaux de rénovation, un nouveau DPE est réalisé pour mesurer les améliorations obtenues, tant sur le plan de la performance énergétique que du confort des occupants.
Les travaux entrepris visent systématiquement à réduire la consommation énergétique des logements et à améliorer les conditions de vie des locataires, en intervenant sur des postes tels que :
- l’isolation des combles et des murs périphériques,
- le remplacement des menuiseries pour installer un double vitrage,
- la mise en place d’un chauffage performant (pompe à chaleur ou énergie renouvelable),
- l’installation d’une ventilation adaptée (VMC),
- et la rénovation complète des pièces d’eau, de l’électricité et de la plomberie.
Ainsi, Kyaneos Denormandie 3 décline à l’échelle de chaque actif les ambitions globales de la SCPI : participer à la transition énergétique du parc résidentiel français tout en améliorant durablement le confort des locataires.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</si>
</sst>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u/>
      <sz val="8"/>
      <color rgb="FF14233C"/>
      <name val="Montserrat"/>
    </font>
    <font>
      <strike/>
      <sz val="8"/>
      <color rgb="FF14233C"/>
      <name val="Montserrat"/>
    </font>
    <font>
      <sz val="8"/>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
      <i/>
      <sz val="8"/>
      <color rgb="FF14233C"/>
      <name val="Montserrat"/>
    </font>
    <font>
      <b/>
      <sz val="8"/>
      <color rgb="FFFF0000"/>
      <name val="Montserrat"/>
    </font>
  </fonts>
  <fills count="13">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
      <patternFill patternType="solid">
        <fgColor theme="7" tint="0.59999389629810485"/>
        <bgColor indexed="64"/>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3" fillId="2" borderId="0" xfId="0" applyFont="1" applyFill="1"/>
    <xf numFmtId="0" fontId="14" fillId="2" borderId="0" xfId="0" applyFont="1" applyFill="1"/>
    <xf numFmtId="0" fontId="15"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2" fillId="6" borderId="0" xfId="0" applyFont="1" applyFill="1" applyAlignment="1">
      <alignment vertical="center" wrapText="1"/>
    </xf>
    <xf numFmtId="0" fontId="17" fillId="6" borderId="7"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7" borderId="0" xfId="0" applyFont="1" applyFill="1" applyAlignment="1">
      <alignment vertical="center" wrapText="1"/>
    </xf>
    <xf numFmtId="0" fontId="18" fillId="7" borderId="0" xfId="0" applyFont="1" applyFill="1" applyAlignment="1">
      <alignment vertical="center" wrapText="1"/>
    </xf>
    <xf numFmtId="0" fontId="19" fillId="7" borderId="0" xfId="0" applyFont="1" applyFill="1" applyAlignment="1">
      <alignment horizontal="left" vertical="center" wrapText="1"/>
    </xf>
    <xf numFmtId="0" fontId="19" fillId="7" borderId="0" xfId="0" applyFont="1" applyFill="1" applyAlignment="1">
      <alignment vertical="center" wrapText="1"/>
    </xf>
    <xf numFmtId="0" fontId="20"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9"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0" fillId="8" borderId="0" xfId="0" applyFont="1" applyFill="1" applyAlignment="1">
      <alignment horizontal="center" vertical="center" wrapText="1"/>
    </xf>
    <xf numFmtId="0" fontId="11"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18" fillId="7" borderId="0" xfId="0" applyFont="1" applyFill="1" applyAlignment="1">
      <alignment horizontal="left" vertical="center" wrapText="1"/>
    </xf>
    <xf numFmtId="0" fontId="7" fillId="10" borderId="0" xfId="0" applyFont="1" applyFill="1" applyAlignment="1">
      <alignment horizontal="center" vertical="center" wrapText="1"/>
    </xf>
    <xf numFmtId="0" fontId="11" fillId="8" borderId="0" xfId="0" applyFont="1" applyFill="1" applyAlignment="1">
      <alignment vertical="center" wrapText="1"/>
    </xf>
    <xf numFmtId="0" fontId="18" fillId="7" borderId="0" xfId="0" applyFont="1" applyFill="1" applyAlignment="1">
      <alignment horizontal="center" vertical="center" wrapText="1"/>
    </xf>
    <xf numFmtId="0" fontId="20"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164" fontId="7" fillId="8" borderId="22" xfId="0" applyNumberFormat="1" applyFont="1" applyFill="1" applyBorder="1" applyAlignment="1">
      <alignment horizontal="left"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2" fillId="2" borderId="0" xfId="0" applyFont="1" applyFill="1" applyAlignment="1">
      <alignment vertical="center" wrapText="1" readingOrder="1"/>
    </xf>
    <xf numFmtId="0" fontId="16" fillId="2" borderId="0" xfId="0" applyFont="1" applyFill="1" applyAlignment="1">
      <alignment horizontal="center" vertical="center" wrapText="1" readingOrder="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18" fillId="8" borderId="0" xfId="0" applyFont="1" applyFill="1" applyAlignment="1">
      <alignment vertical="center" wrapText="1"/>
    </xf>
    <xf numFmtId="0" fontId="19" fillId="8" borderId="0" xfId="0" applyFont="1" applyFill="1" applyAlignment="1">
      <alignment vertical="center" wrapText="1"/>
    </xf>
    <xf numFmtId="0" fontId="19" fillId="10" borderId="0" xfId="0" applyFont="1" applyFill="1" applyAlignment="1">
      <alignment vertical="center" wrapText="1"/>
    </xf>
    <xf numFmtId="0" fontId="18" fillId="9" borderId="0" xfId="0" applyFont="1" applyFill="1" applyAlignment="1">
      <alignment vertical="center" wrapText="1"/>
    </xf>
    <xf numFmtId="0" fontId="18" fillId="8" borderId="0" xfId="0" applyFont="1" applyFill="1" applyAlignment="1">
      <alignment horizontal="left" vertical="center" wrapText="1"/>
    </xf>
    <xf numFmtId="0" fontId="18" fillId="8" borderId="0" xfId="0" applyFont="1" applyFill="1" applyAlignment="1">
      <alignment vertical="center" wrapText="1" readingOrder="1"/>
    </xf>
    <xf numFmtId="0" fontId="7" fillId="12" borderId="0" xfId="0" applyFont="1" applyFill="1" applyAlignment="1">
      <alignment horizontal="left" vertical="center" wrapText="1"/>
    </xf>
    <xf numFmtId="0" fontId="19" fillId="8" borderId="0" xfId="0" applyFont="1" applyFill="1" applyAlignment="1">
      <alignment horizontal="center" vertical="center" wrapText="1" readingOrder="1"/>
    </xf>
    <xf numFmtId="0" fontId="19" fillId="9" borderId="0" xfId="0" applyFont="1" applyFill="1" applyAlignment="1">
      <alignment vertical="center" wrapText="1"/>
    </xf>
    <xf numFmtId="0" fontId="19" fillId="9" borderId="0" xfId="0" applyFont="1" applyFill="1" applyAlignment="1">
      <alignment horizontal="left" vertical="center" wrapText="1"/>
    </xf>
    <xf numFmtId="0" fontId="19" fillId="8" borderId="0" xfId="0" applyFont="1" applyFill="1" applyAlignment="1">
      <alignment horizontal="left" vertical="center" wrapText="1"/>
    </xf>
    <xf numFmtId="0" fontId="19" fillId="10" borderId="0" xfId="0" applyFont="1" applyFill="1" applyAlignment="1">
      <alignment horizontal="left" vertical="center" wrapText="1"/>
    </xf>
    <xf numFmtId="0" fontId="17" fillId="6" borderId="1" xfId="0" applyFont="1" applyFill="1" applyBorder="1" applyAlignment="1">
      <alignment horizontal="right" vertical="center" wrapText="1"/>
    </xf>
    <xf numFmtId="0" fontId="18" fillId="7" borderId="2" xfId="0" applyFont="1" applyFill="1" applyBorder="1" applyAlignment="1">
      <alignment horizontal="right" vertical="center" wrapText="1"/>
    </xf>
    <xf numFmtId="164" fontId="17" fillId="6" borderId="8" xfId="0" applyNumberFormat="1" applyFont="1" applyFill="1" applyBorder="1" applyAlignment="1">
      <alignment horizontal="left" vertical="center" wrapText="1"/>
    </xf>
    <xf numFmtId="164" fontId="18" fillId="7" borderId="14" xfId="0" applyNumberFormat="1" applyFont="1" applyFill="1" applyBorder="1" applyAlignment="1">
      <alignment horizontal="lef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9" fillId="8" borderId="0" xfId="0" applyFont="1" applyFill="1" applyAlignment="1">
      <alignment horizontal="center" vertical="center" wrapText="1"/>
    </xf>
    <xf numFmtId="0" fontId="17" fillId="6" borderId="5" xfId="0" applyFont="1" applyFill="1" applyBorder="1" applyAlignment="1">
      <alignment horizontal="right" vertical="center" wrapText="1"/>
    </xf>
    <xf numFmtId="164" fontId="17" fillId="6" borderId="6" xfId="0" applyNumberFormat="1" applyFont="1" applyFill="1" applyBorder="1" applyAlignment="1">
      <alignment horizontal="left" vertical="center" wrapText="1"/>
    </xf>
    <xf numFmtId="0" fontId="18" fillId="7" borderId="5" xfId="0" applyFont="1" applyFill="1" applyBorder="1" applyAlignment="1">
      <alignment horizontal="right" vertical="center" wrapText="1"/>
    </xf>
    <xf numFmtId="164" fontId="18" fillId="7" borderId="6" xfId="0" applyNumberFormat="1" applyFont="1" applyFill="1" applyBorder="1" applyAlignment="1">
      <alignment horizontal="left" vertical="center" wrapText="1"/>
    </xf>
    <xf numFmtId="0" fontId="7" fillId="8" borderId="22" xfId="0" applyFont="1" applyFill="1" applyBorder="1" applyAlignment="1">
      <alignment horizontal="left" vertical="center" wrapText="1"/>
    </xf>
    <xf numFmtId="0" fontId="0" fillId="2" borderId="15" xfId="0" applyFill="1" applyBorder="1" applyAlignment="1" applyProtection="1">
      <alignment vertical="center" wrapText="1"/>
      <protection locked="0"/>
    </xf>
    <xf numFmtId="0" fontId="8" fillId="2" borderId="0" xfId="0" applyFont="1" applyFill="1" applyAlignment="1">
      <alignment horizontal="left" vertical="center" wrapText="1"/>
    </xf>
    <xf numFmtId="0" fontId="7" fillId="2" borderId="0" xfId="0" applyFont="1" applyFill="1" applyAlignment="1">
      <alignment horizontal="left"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8" fillId="8" borderId="0" xfId="0" applyFont="1" applyFill="1" applyAlignment="1">
      <alignment horizontal="left" vertical="center" wrapText="1"/>
    </xf>
    <xf numFmtId="0" fontId="7" fillId="8" borderId="0" xfId="0" applyFont="1" applyFill="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18" xfId="0" applyFont="1" applyFill="1" applyBorder="1" applyAlignment="1" applyProtection="1">
      <alignment horizontal="right" vertical="center" wrapText="1"/>
      <protection locked="0"/>
    </xf>
    <xf numFmtId="0" fontId="7" fillId="11" borderId="3"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8" fillId="8" borderId="0" xfId="0" applyFont="1" applyFill="1" applyAlignment="1">
      <alignment vertical="center" wrapText="1" readingOrder="1"/>
    </xf>
    <xf numFmtId="0" fontId="23" fillId="8" borderId="0" xfId="0" applyFont="1" applyFill="1"/>
    <xf numFmtId="0" fontId="19" fillId="8" borderId="0" xfId="0" applyFont="1" applyFill="1" applyAlignment="1">
      <alignment horizontal="center" vertical="center" wrapText="1" readingOrder="1"/>
    </xf>
    <xf numFmtId="0" fontId="7" fillId="8" borderId="0" xfId="0" applyFont="1" applyFill="1" applyAlignment="1">
      <alignment horizontal="right" vertical="center" wrapText="1"/>
    </xf>
    <xf numFmtId="0" fontId="7" fillId="10" borderId="0" xfId="0" applyFont="1" applyFill="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26"/>
  <sheetViews>
    <sheetView tabSelected="1" zoomScaleNormal="100" workbookViewId="0">
      <pane xSplit="1" ySplit="5" topLeftCell="D13" activePane="bottomRight" state="frozen"/>
      <selection activeCell="A5" sqref="A5"/>
      <selection pane="topRight" activeCell="B5" sqref="B5"/>
      <selection pane="bottomLeft" activeCell="A9" sqref="A9"/>
      <selection pane="bottomRight" activeCell="J13" sqref="J13"/>
    </sheetView>
  </sheetViews>
  <sheetFormatPr baseColWidth="10" defaultColWidth="11.453125" defaultRowHeight="12.5" outlineLevelCol="1" x14ac:dyDescent="0.35"/>
  <cols>
    <col min="1" max="1" width="35.7265625" style="14" customWidth="1"/>
    <col min="2" max="2" width="25.81640625" style="10" customWidth="1" outlineLevel="1"/>
    <col min="3" max="3" width="28.1796875" style="10" customWidth="1" outlineLevel="1"/>
    <col min="4" max="4" width="33" style="10" customWidth="1" outlineLevel="1"/>
    <col min="5" max="5" width="29.1796875" style="10" customWidth="1" outlineLevel="1"/>
    <col min="6" max="6" width="11" style="10" customWidth="1" outlineLevel="1"/>
    <col min="7" max="7" width="3" style="10" customWidth="1" outlineLevel="1"/>
    <col min="8" max="8" width="10.54296875" style="10" customWidth="1"/>
    <col min="9" max="9" width="3.1796875" style="10" customWidth="1"/>
    <col min="10" max="10" width="32.7265625" style="10" customWidth="1"/>
    <col min="11" max="11" width="17.81640625" style="10" customWidth="1"/>
    <col min="12" max="12" width="12.54296875" style="10" customWidth="1"/>
    <col min="13" max="13" width="4.453125" style="10" customWidth="1"/>
    <col min="14" max="14" width="89.1796875" style="10" customWidth="1"/>
    <col min="15" max="97" width="11.453125" style="10"/>
    <col min="98" max="98" width="3.7265625" style="10" customWidth="1"/>
    <col min="99" max="105" width="11.453125" style="10" hidden="1" customWidth="1"/>
    <col min="106" max="16384" width="11.453125" style="10"/>
  </cols>
  <sheetData>
    <row r="1" spans="1:14" ht="79" customHeight="1" thickBot="1" x14ac:dyDescent="0.4">
      <c r="A1" s="8" t="e" vm="1">
        <v>#VALUE!</v>
      </c>
      <c r="B1" s="108" t="s">
        <v>133</v>
      </c>
      <c r="C1" s="108"/>
      <c r="D1" s="109" t="s">
        <v>125</v>
      </c>
      <c r="E1" s="109"/>
      <c r="F1" s="12"/>
      <c r="G1" s="12"/>
      <c r="H1" s="12"/>
      <c r="I1" s="12"/>
      <c r="J1" s="12"/>
      <c r="K1" s="12"/>
      <c r="L1" s="12"/>
    </row>
    <row r="2" spans="1:14" ht="15" x14ac:dyDescent="0.35">
      <c r="A2" s="126" t="s">
        <v>0</v>
      </c>
      <c r="B2" s="114" t="s">
        <v>9</v>
      </c>
      <c r="C2" s="114"/>
      <c r="D2" s="114"/>
      <c r="E2" s="114"/>
      <c r="F2" s="1"/>
      <c r="G2" s="2"/>
      <c r="H2" s="114" t="s">
        <v>57</v>
      </c>
      <c r="I2" s="114"/>
      <c r="J2" s="114" t="s">
        <v>58</v>
      </c>
      <c r="K2" s="114" t="s">
        <v>59</v>
      </c>
      <c r="L2" s="128" t="s">
        <v>60</v>
      </c>
      <c r="N2" s="110" t="s">
        <v>10</v>
      </c>
    </row>
    <row r="3" spans="1:14" ht="15.5" thickBot="1" x14ac:dyDescent="0.4">
      <c r="A3" s="127"/>
      <c r="B3" s="5">
        <v>0</v>
      </c>
      <c r="C3" s="5">
        <v>1</v>
      </c>
      <c r="D3" s="5">
        <v>2</v>
      </c>
      <c r="E3" s="5">
        <v>3</v>
      </c>
      <c r="F3" s="5"/>
      <c r="G3" s="6"/>
      <c r="H3" s="115"/>
      <c r="I3" s="115"/>
      <c r="J3" s="115"/>
      <c r="K3" s="115"/>
      <c r="L3" s="129"/>
      <c r="N3" s="111"/>
    </row>
    <row r="4" spans="1:14" ht="15.5" thickBot="1" x14ac:dyDescent="0.4">
      <c r="A4" s="7"/>
      <c r="B4" s="3"/>
      <c r="C4" s="3"/>
      <c r="D4" s="3"/>
      <c r="E4" s="3"/>
      <c r="F4" s="3"/>
      <c r="G4" s="3"/>
      <c r="H4" s="4"/>
      <c r="I4" s="4"/>
      <c r="J4" s="4"/>
      <c r="K4" s="4"/>
      <c r="L4" s="130"/>
    </row>
    <row r="5" spans="1:14" ht="23.65" customHeight="1" thickBot="1" x14ac:dyDescent="0.4">
      <c r="A5" s="8"/>
      <c r="B5" s="11">
        <v>0</v>
      </c>
      <c r="C5" s="11">
        <v>1</v>
      </c>
      <c r="D5" s="11">
        <v>2</v>
      </c>
      <c r="E5" s="11">
        <v>3</v>
      </c>
    </row>
    <row r="6" spans="1:14" ht="19.5" customHeight="1" x14ac:dyDescent="0.35">
      <c r="A6" s="41" t="s">
        <v>1</v>
      </c>
      <c r="B6" s="42">
        <v>0</v>
      </c>
      <c r="C6" s="42">
        <v>1</v>
      </c>
      <c r="D6" s="42">
        <v>2</v>
      </c>
      <c r="E6" s="42">
        <v>3</v>
      </c>
      <c r="F6" s="43"/>
      <c r="G6" s="43"/>
      <c r="H6" s="43"/>
      <c r="I6" s="43"/>
      <c r="J6" s="44" t="s">
        <v>11</v>
      </c>
      <c r="K6" s="95">
        <f>K7+K25</f>
        <v>26</v>
      </c>
      <c r="L6" s="97">
        <f>L7+L25</f>
        <v>30</v>
      </c>
    </row>
    <row r="7" spans="1:14" ht="21.75" customHeight="1" thickBot="1" x14ac:dyDescent="0.4">
      <c r="A7" s="47" t="s">
        <v>2</v>
      </c>
      <c r="B7" s="48"/>
      <c r="C7" s="48"/>
      <c r="D7" s="48"/>
      <c r="E7" s="49"/>
      <c r="F7" s="49"/>
      <c r="G7" s="49"/>
      <c r="H7" s="49"/>
      <c r="I7" s="49"/>
      <c r="J7" s="50" t="s">
        <v>12</v>
      </c>
      <c r="K7" s="96">
        <f>K9 + K11 +K13+K15+K19+K21</f>
        <v>12</v>
      </c>
      <c r="L7" s="98">
        <f>SUM(L9:L22)</f>
        <v>12</v>
      </c>
    </row>
    <row r="8" spans="1:14" ht="12" customHeight="1" x14ac:dyDescent="0.35">
      <c r="J8" s="15"/>
      <c r="K8" s="16"/>
      <c r="L8" s="17"/>
    </row>
    <row r="9" spans="1:14" ht="94.5" customHeight="1" x14ac:dyDescent="0.35">
      <c r="A9" s="83" t="s">
        <v>36</v>
      </c>
      <c r="B9" s="51" t="s">
        <v>37</v>
      </c>
      <c r="C9" s="51"/>
      <c r="D9" s="52" t="s">
        <v>38</v>
      </c>
      <c r="E9" s="51"/>
      <c r="F9" s="51"/>
      <c r="G9" s="52"/>
      <c r="H9" s="52">
        <v>1</v>
      </c>
      <c r="I9" s="52"/>
      <c r="J9" s="77">
        <v>2</v>
      </c>
      <c r="K9" s="53">
        <f>H9*J9</f>
        <v>2</v>
      </c>
      <c r="L9" s="70">
        <v>2</v>
      </c>
      <c r="N9" s="18" t="s">
        <v>228</v>
      </c>
    </row>
    <row r="10" spans="1:14" ht="12" customHeight="1" x14ac:dyDescent="0.35">
      <c r="J10" s="15"/>
      <c r="K10" s="16"/>
      <c r="L10" s="17"/>
    </row>
    <row r="11" spans="1:14" ht="294.5" customHeight="1" x14ac:dyDescent="0.35">
      <c r="A11" s="83" t="s">
        <v>66</v>
      </c>
      <c r="B11" s="52" t="s">
        <v>13</v>
      </c>
      <c r="C11" s="52" t="s">
        <v>67</v>
      </c>
      <c r="D11" s="51" t="s">
        <v>65</v>
      </c>
      <c r="E11" s="51"/>
      <c r="F11" s="51"/>
      <c r="G11" s="52"/>
      <c r="H11" s="52">
        <v>1</v>
      </c>
      <c r="I11" s="52"/>
      <c r="J11" s="77">
        <v>2</v>
      </c>
      <c r="K11" s="53">
        <f>H11*J11</f>
        <v>2</v>
      </c>
      <c r="L11" s="70">
        <v>2</v>
      </c>
      <c r="N11" s="18" t="s">
        <v>262</v>
      </c>
    </row>
    <row r="12" spans="1:14" ht="11.5" customHeight="1" x14ac:dyDescent="0.35">
      <c r="C12" s="12"/>
      <c r="D12" s="12"/>
      <c r="E12" s="12"/>
      <c r="F12" s="12"/>
      <c r="K12" s="19"/>
      <c r="L12" s="20"/>
    </row>
    <row r="13" spans="1:14" ht="203" customHeight="1" x14ac:dyDescent="0.35">
      <c r="A13" s="83" t="s">
        <v>139</v>
      </c>
      <c r="B13" s="84" t="s">
        <v>140</v>
      </c>
      <c r="C13" s="84" t="s">
        <v>141</v>
      </c>
      <c r="D13" s="84" t="s">
        <v>142</v>
      </c>
      <c r="E13" s="51"/>
      <c r="F13" s="51"/>
      <c r="G13" s="52"/>
      <c r="H13" s="52">
        <v>1</v>
      </c>
      <c r="I13" s="52"/>
      <c r="J13" s="77">
        <v>2</v>
      </c>
      <c r="K13" s="53">
        <f>H13*J13</f>
        <v>2</v>
      </c>
      <c r="L13" s="70">
        <v>2</v>
      </c>
      <c r="N13" s="18" t="s">
        <v>263</v>
      </c>
    </row>
    <row r="14" spans="1:14" ht="12" customHeight="1" x14ac:dyDescent="0.35">
      <c r="C14" s="12"/>
      <c r="D14" s="12"/>
      <c r="E14" s="12"/>
      <c r="F14" s="12"/>
      <c r="K14" s="19"/>
      <c r="L14" s="20"/>
    </row>
    <row r="15" spans="1:14" ht="154.5" customHeight="1" x14ac:dyDescent="0.35">
      <c r="A15" s="83" t="s">
        <v>143</v>
      </c>
      <c r="B15" s="52" t="s">
        <v>76</v>
      </c>
      <c r="C15" s="51" t="s">
        <v>77</v>
      </c>
      <c r="D15" s="51" t="s">
        <v>78</v>
      </c>
      <c r="E15" s="51"/>
      <c r="F15" s="51"/>
      <c r="G15" s="52"/>
      <c r="H15" s="52">
        <v>1</v>
      </c>
      <c r="I15" s="52"/>
      <c r="J15" s="77">
        <v>2</v>
      </c>
      <c r="K15" s="53">
        <f>H15*J15</f>
        <v>2</v>
      </c>
      <c r="L15" s="70">
        <v>2</v>
      </c>
      <c r="N15" s="18" t="s">
        <v>220</v>
      </c>
    </row>
    <row r="16" spans="1:14" ht="14.5" customHeight="1" x14ac:dyDescent="0.35">
      <c r="C16" s="12"/>
      <c r="D16" s="12"/>
      <c r="E16" s="12"/>
      <c r="F16" s="12"/>
      <c r="K16" s="19"/>
      <c r="L16" s="20"/>
    </row>
    <row r="17" spans="1:14" ht="117.65" customHeight="1" x14ac:dyDescent="0.35">
      <c r="A17" s="86" t="s">
        <v>101</v>
      </c>
      <c r="B17" s="91" t="s">
        <v>23</v>
      </c>
      <c r="C17" s="92" t="s">
        <v>144</v>
      </c>
      <c r="D17" s="92" t="s">
        <v>145</v>
      </c>
      <c r="E17" s="55"/>
      <c r="F17" s="55"/>
      <c r="G17" s="54"/>
      <c r="H17" s="54">
        <v>0</v>
      </c>
      <c r="I17" s="54"/>
      <c r="J17" s="77">
        <v>0</v>
      </c>
      <c r="K17" s="80">
        <f>H17*J17</f>
        <v>0</v>
      </c>
      <c r="L17" s="82"/>
      <c r="N17" s="18" t="s">
        <v>238</v>
      </c>
    </row>
    <row r="18" spans="1:14" x14ac:dyDescent="0.35">
      <c r="C18" s="12"/>
      <c r="D18" s="12"/>
      <c r="E18" s="12"/>
      <c r="F18" s="12"/>
      <c r="K18" s="19"/>
      <c r="L18" s="20"/>
    </row>
    <row r="19" spans="1:14" ht="177" customHeight="1" x14ac:dyDescent="0.35">
      <c r="A19" s="83" t="s">
        <v>146</v>
      </c>
      <c r="B19" s="51" t="s">
        <v>79</v>
      </c>
      <c r="C19" s="51"/>
      <c r="D19" s="56" t="s">
        <v>100</v>
      </c>
      <c r="E19" s="51"/>
      <c r="F19" s="51"/>
      <c r="G19" s="52"/>
      <c r="H19" s="52">
        <v>1</v>
      </c>
      <c r="I19" s="52"/>
      <c r="J19" s="77">
        <v>2</v>
      </c>
      <c r="K19" s="53">
        <f>H19*J19</f>
        <v>2</v>
      </c>
      <c r="L19" s="70">
        <v>2</v>
      </c>
      <c r="N19" s="18" t="s">
        <v>239</v>
      </c>
    </row>
    <row r="20" spans="1:14" ht="8.5" customHeight="1" x14ac:dyDescent="0.35">
      <c r="C20" s="12"/>
      <c r="D20" s="12"/>
      <c r="E20" s="12"/>
      <c r="F20" s="12"/>
      <c r="K20" s="19"/>
      <c r="L20" s="20"/>
    </row>
    <row r="21" spans="1:14" ht="85.5" customHeight="1" x14ac:dyDescent="0.35">
      <c r="A21" s="83" t="s">
        <v>149</v>
      </c>
      <c r="B21" s="93" t="s">
        <v>147</v>
      </c>
      <c r="C21" s="84"/>
      <c r="D21" s="94" t="s">
        <v>148</v>
      </c>
      <c r="E21" s="51"/>
      <c r="F21" s="51"/>
      <c r="G21" s="52"/>
      <c r="H21" s="52">
        <v>1</v>
      </c>
      <c r="I21" s="52"/>
      <c r="J21" s="77">
        <v>2</v>
      </c>
      <c r="K21" s="53">
        <f>H21*J21</f>
        <v>2</v>
      </c>
      <c r="L21" s="70">
        <v>2</v>
      </c>
      <c r="N21" s="18" t="s">
        <v>240</v>
      </c>
    </row>
    <row r="22" spans="1:14" hidden="1" x14ac:dyDescent="0.35">
      <c r="C22" s="12"/>
      <c r="D22" s="12"/>
      <c r="E22" s="12"/>
      <c r="F22" s="12"/>
      <c r="K22" s="19"/>
    </row>
    <row r="23" spans="1:14" hidden="1" x14ac:dyDescent="0.35"/>
    <row r="24" spans="1:14" ht="11.15" customHeight="1" thickBot="1" x14ac:dyDescent="0.4">
      <c r="B24" s="12"/>
      <c r="D24" s="12"/>
      <c r="E24" s="12"/>
      <c r="F24" s="12"/>
      <c r="K24" s="19"/>
      <c r="L24" s="20"/>
    </row>
    <row r="25" spans="1:14" ht="52" customHeight="1" thickBot="1" x14ac:dyDescent="0.4">
      <c r="A25" s="64" t="s">
        <v>107</v>
      </c>
      <c r="B25" s="57">
        <v>0</v>
      </c>
      <c r="C25" s="57">
        <v>1</v>
      </c>
      <c r="D25" s="57">
        <v>2</v>
      </c>
      <c r="E25" s="57">
        <v>3</v>
      </c>
      <c r="F25" s="46"/>
      <c r="G25" s="46"/>
      <c r="H25" s="46"/>
      <c r="I25" s="46"/>
      <c r="J25" s="58" t="s">
        <v>15</v>
      </c>
      <c r="K25" s="99">
        <f>K27+K29+K38+K40+K42+K44+K46</f>
        <v>14</v>
      </c>
      <c r="L25" s="100">
        <f>SUM(L27:L46)</f>
        <v>18</v>
      </c>
    </row>
    <row r="26" spans="1:14" x14ac:dyDescent="0.35">
      <c r="J26" s="15"/>
      <c r="K26" s="16"/>
      <c r="L26" s="23"/>
    </row>
    <row r="27" spans="1:14" ht="75" customHeight="1" x14ac:dyDescent="0.35">
      <c r="A27" s="83" t="s">
        <v>150</v>
      </c>
      <c r="B27" s="51" t="s">
        <v>39</v>
      </c>
      <c r="C27" s="59" t="s">
        <v>54</v>
      </c>
      <c r="D27" s="56" t="s">
        <v>55</v>
      </c>
      <c r="E27" s="60"/>
      <c r="F27" s="60"/>
      <c r="G27" s="52"/>
      <c r="H27" s="52">
        <v>2</v>
      </c>
      <c r="I27" s="52"/>
      <c r="J27" s="77">
        <v>2</v>
      </c>
      <c r="K27" s="53">
        <f>H27*J27</f>
        <v>4</v>
      </c>
      <c r="L27" s="70">
        <v>4</v>
      </c>
      <c r="N27" s="18" t="s">
        <v>232</v>
      </c>
    </row>
    <row r="28" spans="1:14" ht="11.5" customHeight="1" x14ac:dyDescent="0.35">
      <c r="B28" s="12"/>
      <c r="D28" s="12"/>
      <c r="E28" s="12"/>
      <c r="F28" s="12"/>
      <c r="H28" s="24"/>
      <c r="K28" s="19"/>
    </row>
    <row r="29" spans="1:14" ht="25" customHeight="1" x14ac:dyDescent="0.35">
      <c r="A29" s="112" t="s">
        <v>151</v>
      </c>
      <c r="B29" s="113" t="s">
        <v>16</v>
      </c>
      <c r="C29" s="113" t="s">
        <v>152</v>
      </c>
      <c r="D29" s="113" t="s">
        <v>40</v>
      </c>
      <c r="E29" s="113" t="s">
        <v>41</v>
      </c>
      <c r="F29" s="59"/>
      <c r="G29" s="52"/>
      <c r="H29" s="136">
        <v>1</v>
      </c>
      <c r="I29" s="52"/>
      <c r="J29" s="120">
        <v>2</v>
      </c>
      <c r="K29" s="123">
        <f>H29*J29</f>
        <v>2</v>
      </c>
      <c r="L29" s="116">
        <v>3</v>
      </c>
      <c r="N29" s="119" t="s">
        <v>233</v>
      </c>
    </row>
    <row r="30" spans="1:14" x14ac:dyDescent="0.35">
      <c r="A30" s="112"/>
      <c r="B30" s="113"/>
      <c r="C30" s="113"/>
      <c r="D30" s="113"/>
      <c r="E30" s="113"/>
      <c r="F30" s="59"/>
      <c r="G30" s="52"/>
      <c r="H30" s="136"/>
      <c r="I30" s="52"/>
      <c r="J30" s="121"/>
      <c r="K30" s="124"/>
      <c r="L30" s="117"/>
      <c r="N30" s="119"/>
    </row>
    <row r="31" spans="1:14" x14ac:dyDescent="0.35">
      <c r="A31" s="112"/>
      <c r="B31" s="113"/>
      <c r="C31" s="113"/>
      <c r="D31" s="113"/>
      <c r="E31" s="113"/>
      <c r="F31" s="59"/>
      <c r="G31" s="52"/>
      <c r="H31" s="136"/>
      <c r="I31" s="52"/>
      <c r="J31" s="121"/>
      <c r="K31" s="124"/>
      <c r="L31" s="117"/>
      <c r="N31" s="119"/>
    </row>
    <row r="32" spans="1:14" x14ac:dyDescent="0.35">
      <c r="A32" s="112"/>
      <c r="B32" s="113"/>
      <c r="C32" s="113"/>
      <c r="D32" s="113"/>
      <c r="E32" s="113"/>
      <c r="F32" s="59"/>
      <c r="G32" s="52"/>
      <c r="H32" s="136"/>
      <c r="I32" s="52"/>
      <c r="J32" s="121"/>
      <c r="K32" s="124"/>
      <c r="L32" s="117"/>
      <c r="N32" s="119"/>
    </row>
    <row r="33" spans="1:39" x14ac:dyDescent="0.35">
      <c r="A33" s="112"/>
      <c r="B33" s="113"/>
      <c r="C33" s="113"/>
      <c r="D33" s="113"/>
      <c r="E33" s="113"/>
      <c r="F33" s="59"/>
      <c r="G33" s="52"/>
      <c r="H33" s="136"/>
      <c r="I33" s="52"/>
      <c r="J33" s="121"/>
      <c r="K33" s="124"/>
      <c r="L33" s="117"/>
      <c r="N33" s="119"/>
    </row>
    <row r="34" spans="1:39" ht="113.5" customHeight="1" x14ac:dyDescent="0.35">
      <c r="A34" s="112"/>
      <c r="B34" s="113"/>
      <c r="C34" s="113"/>
      <c r="D34" s="113"/>
      <c r="E34" s="113"/>
      <c r="F34" s="59"/>
      <c r="G34" s="52"/>
      <c r="H34" s="136"/>
      <c r="I34" s="52"/>
      <c r="J34" s="122"/>
      <c r="K34" s="125"/>
      <c r="L34" s="118"/>
      <c r="N34" s="119"/>
    </row>
    <row r="35" spans="1:39" x14ac:dyDescent="0.35">
      <c r="B35" s="12"/>
      <c r="D35" s="12"/>
      <c r="E35" s="12"/>
      <c r="F35" s="12"/>
      <c r="K35" s="19"/>
    </row>
    <row r="36" spans="1:39" s="22" customFormat="1" ht="75" customHeight="1" x14ac:dyDescent="0.35">
      <c r="A36" s="86" t="s">
        <v>102</v>
      </c>
      <c r="B36" s="55" t="s">
        <v>42</v>
      </c>
      <c r="C36" s="54" t="s">
        <v>43</v>
      </c>
      <c r="D36" s="55" t="s">
        <v>44</v>
      </c>
      <c r="E36" s="55"/>
      <c r="F36" s="55"/>
      <c r="G36" s="54"/>
      <c r="H36" s="54">
        <v>0</v>
      </c>
      <c r="I36" s="54"/>
      <c r="J36" s="77">
        <v>0</v>
      </c>
      <c r="K36" s="80">
        <f>H36*J36</f>
        <v>0</v>
      </c>
      <c r="L36" s="81">
        <v>0</v>
      </c>
      <c r="N36" s="25" t="s">
        <v>221</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1:39" x14ac:dyDescent="0.35">
      <c r="B37" s="12"/>
      <c r="D37" s="12"/>
      <c r="E37" s="12"/>
      <c r="F37" s="12"/>
      <c r="K37" s="19"/>
    </row>
    <row r="38" spans="1:39" ht="90" customHeight="1" x14ac:dyDescent="0.35">
      <c r="A38" s="83" t="s">
        <v>153</v>
      </c>
      <c r="B38" s="51" t="s">
        <v>45</v>
      </c>
      <c r="C38" s="51"/>
      <c r="D38" s="56" t="s">
        <v>83</v>
      </c>
      <c r="E38" s="51"/>
      <c r="F38" s="51"/>
      <c r="G38" s="52"/>
      <c r="H38" s="52">
        <v>1</v>
      </c>
      <c r="I38" s="52"/>
      <c r="J38" s="77">
        <v>2</v>
      </c>
      <c r="K38" s="53">
        <f>H38*J38</f>
        <v>2</v>
      </c>
      <c r="L38" s="70">
        <v>2</v>
      </c>
      <c r="N38" s="18" t="s">
        <v>241</v>
      </c>
    </row>
    <row r="39" spans="1:39" x14ac:dyDescent="0.35">
      <c r="K39" s="19"/>
    </row>
    <row r="40" spans="1:39" ht="66" customHeight="1" x14ac:dyDescent="0.35">
      <c r="A40" s="83" t="s">
        <v>87</v>
      </c>
      <c r="B40" s="51" t="s">
        <v>17</v>
      </c>
      <c r="C40" s="51" t="s">
        <v>64</v>
      </c>
      <c r="D40" s="93" t="s">
        <v>154</v>
      </c>
      <c r="E40" s="51"/>
      <c r="F40" s="51"/>
      <c r="G40" s="52"/>
      <c r="H40" s="52">
        <v>1</v>
      </c>
      <c r="I40" s="52"/>
      <c r="J40" s="77">
        <v>1</v>
      </c>
      <c r="K40" s="53">
        <f>H40*J40</f>
        <v>1</v>
      </c>
      <c r="L40" s="70">
        <v>2</v>
      </c>
      <c r="N40" s="18" t="s">
        <v>224</v>
      </c>
    </row>
    <row r="41" spans="1:39" x14ac:dyDescent="0.35">
      <c r="C41" s="12"/>
      <c r="D41" s="12"/>
      <c r="E41" s="12"/>
      <c r="F41" s="12"/>
      <c r="K41" s="19"/>
    </row>
    <row r="42" spans="1:39" ht="78" customHeight="1" x14ac:dyDescent="0.35">
      <c r="A42" s="83" t="s">
        <v>88</v>
      </c>
      <c r="B42" s="51" t="s">
        <v>18</v>
      </c>
      <c r="C42" s="51" t="s">
        <v>108</v>
      </c>
      <c r="D42" s="51" t="s">
        <v>109</v>
      </c>
      <c r="E42" s="93" t="s">
        <v>155</v>
      </c>
      <c r="F42" s="51"/>
      <c r="G42" s="52"/>
      <c r="H42" s="52">
        <v>1</v>
      </c>
      <c r="I42" s="52"/>
      <c r="J42" s="77">
        <v>1</v>
      </c>
      <c r="K42" s="53">
        <f>H42*J42</f>
        <v>1</v>
      </c>
      <c r="L42" s="70">
        <f>3*H42</f>
        <v>3</v>
      </c>
      <c r="N42" s="18" t="s">
        <v>234</v>
      </c>
    </row>
    <row r="43" spans="1:39" ht="8.5" customHeight="1" x14ac:dyDescent="0.35">
      <c r="B43" s="12"/>
      <c r="D43" s="12"/>
      <c r="E43" s="12"/>
      <c r="F43" s="12"/>
      <c r="K43" s="19"/>
    </row>
    <row r="44" spans="1:39" ht="84" customHeight="1" x14ac:dyDescent="0.35">
      <c r="A44" s="83" t="s">
        <v>89</v>
      </c>
      <c r="B44" s="51" t="s">
        <v>19</v>
      </c>
      <c r="C44" s="51" t="s">
        <v>62</v>
      </c>
      <c r="D44" s="51" t="s">
        <v>63</v>
      </c>
      <c r="E44" s="52"/>
      <c r="F44" s="52"/>
      <c r="G44" s="52"/>
      <c r="H44" s="52">
        <v>1</v>
      </c>
      <c r="I44" s="52"/>
      <c r="J44" s="77">
        <v>2</v>
      </c>
      <c r="K44" s="53">
        <f>H44*J44</f>
        <v>2</v>
      </c>
      <c r="L44" s="70">
        <v>2</v>
      </c>
      <c r="N44" s="18" t="s">
        <v>225</v>
      </c>
    </row>
    <row r="45" spans="1:39" ht="9.65" customHeight="1" x14ac:dyDescent="0.35">
      <c r="B45" s="12"/>
      <c r="D45" s="12"/>
      <c r="E45" s="12"/>
      <c r="F45" s="12"/>
      <c r="K45" s="19"/>
      <c r="L45" s="20"/>
    </row>
    <row r="46" spans="1:39" ht="133.5" customHeight="1" x14ac:dyDescent="0.35">
      <c r="A46" s="83" t="s">
        <v>106</v>
      </c>
      <c r="B46" s="61" t="s">
        <v>110</v>
      </c>
      <c r="C46" s="61" t="s">
        <v>111</v>
      </c>
      <c r="D46" s="61" t="s">
        <v>112</v>
      </c>
      <c r="E46" s="51"/>
      <c r="F46" s="51"/>
      <c r="G46" s="52"/>
      <c r="H46" s="52">
        <v>1</v>
      </c>
      <c r="I46" s="52"/>
      <c r="J46" s="77">
        <v>2</v>
      </c>
      <c r="K46" s="53">
        <f>H46*J46</f>
        <v>2</v>
      </c>
      <c r="L46" s="70">
        <v>2</v>
      </c>
      <c r="N46" s="18" t="s">
        <v>242</v>
      </c>
    </row>
    <row r="47" spans="1:39" ht="13" thickBot="1" x14ac:dyDescent="0.4">
      <c r="K47" s="19"/>
    </row>
    <row r="48" spans="1:39" ht="20.25" customHeight="1" thickBot="1" x14ac:dyDescent="0.4">
      <c r="A48" s="41" t="s">
        <v>3</v>
      </c>
      <c r="B48" s="42">
        <v>0</v>
      </c>
      <c r="C48" s="42">
        <v>1</v>
      </c>
      <c r="D48" s="42">
        <v>2</v>
      </c>
      <c r="E48" s="42">
        <v>3</v>
      </c>
      <c r="F48" s="42"/>
      <c r="G48" s="43"/>
      <c r="H48" s="43"/>
      <c r="I48" s="43"/>
      <c r="J48" s="45" t="s">
        <v>20</v>
      </c>
      <c r="K48" s="102">
        <f>SUM(K50,K52,K66,K64,K68)</f>
        <v>26</v>
      </c>
      <c r="L48" s="103" t="s">
        <v>213</v>
      </c>
    </row>
    <row r="49" spans="1:14" ht="8.15" customHeight="1" x14ac:dyDescent="0.35">
      <c r="K49" s="19"/>
    </row>
    <row r="50" spans="1:14" ht="142.5" customHeight="1" x14ac:dyDescent="0.35">
      <c r="A50" s="83" t="s">
        <v>160</v>
      </c>
      <c r="B50" s="84" t="s">
        <v>156</v>
      </c>
      <c r="C50" s="84" t="s">
        <v>157</v>
      </c>
      <c r="D50" s="85" t="s">
        <v>158</v>
      </c>
      <c r="E50" s="85" t="s">
        <v>159</v>
      </c>
      <c r="F50" s="52"/>
      <c r="G50" s="52"/>
      <c r="H50" s="52">
        <v>2</v>
      </c>
      <c r="I50" s="52"/>
      <c r="J50" s="77">
        <v>2</v>
      </c>
      <c r="K50" s="53">
        <f>H50*J50</f>
        <v>4</v>
      </c>
      <c r="L50" s="70">
        <f>6</f>
        <v>6</v>
      </c>
      <c r="N50" s="18" t="s">
        <v>243</v>
      </c>
    </row>
    <row r="51" spans="1:14" ht="9.65" customHeight="1" x14ac:dyDescent="0.35">
      <c r="K51" s="19"/>
    </row>
    <row r="52" spans="1:14" ht="113" customHeight="1" x14ac:dyDescent="0.35">
      <c r="A52" s="83" t="s">
        <v>134</v>
      </c>
      <c r="B52" s="52"/>
      <c r="C52" s="51"/>
      <c r="D52" s="51"/>
      <c r="E52" s="51"/>
      <c r="F52" s="51"/>
      <c r="G52" s="52"/>
      <c r="H52" s="52">
        <v>2</v>
      </c>
      <c r="I52" s="52"/>
      <c r="J52" s="77"/>
      <c r="K52" s="53">
        <f>MIN(18,K54*2+K56*2+K58*2+K60*2+K62*2)</f>
        <v>18</v>
      </c>
      <c r="L52" s="70">
        <v>18</v>
      </c>
      <c r="N52" s="18" t="s">
        <v>237</v>
      </c>
    </row>
    <row r="53" spans="1:14" ht="9" customHeight="1" x14ac:dyDescent="0.35">
      <c r="C53" s="12"/>
      <c r="D53" s="12"/>
      <c r="E53" s="12"/>
      <c r="F53" s="12"/>
      <c r="K53" s="19"/>
      <c r="L53" s="20"/>
    </row>
    <row r="54" spans="1:14" ht="221.15" customHeight="1" x14ac:dyDescent="0.35">
      <c r="A54" s="83" t="s">
        <v>161</v>
      </c>
      <c r="B54" s="52" t="s">
        <v>46</v>
      </c>
      <c r="C54" s="51" t="s">
        <v>136</v>
      </c>
      <c r="D54" s="51" t="s">
        <v>137</v>
      </c>
      <c r="E54" s="51" t="s">
        <v>138</v>
      </c>
      <c r="F54" s="51"/>
      <c r="G54" s="52"/>
      <c r="H54" s="52"/>
      <c r="I54" s="52"/>
      <c r="J54" s="77">
        <v>3</v>
      </c>
      <c r="K54" s="53">
        <f>J54</f>
        <v>3</v>
      </c>
      <c r="L54" s="70" t="s">
        <v>132</v>
      </c>
      <c r="N54" s="18" t="s">
        <v>244</v>
      </c>
    </row>
    <row r="55" spans="1:14" ht="9" customHeight="1" x14ac:dyDescent="0.35">
      <c r="K55" s="19"/>
    </row>
    <row r="56" spans="1:14" ht="108" customHeight="1" x14ac:dyDescent="0.35">
      <c r="A56" s="83" t="s">
        <v>162</v>
      </c>
      <c r="B56" s="84" t="s">
        <v>163</v>
      </c>
      <c r="C56" s="93" t="s">
        <v>164</v>
      </c>
      <c r="D56" s="93" t="s">
        <v>165</v>
      </c>
      <c r="E56" s="93" t="s">
        <v>166</v>
      </c>
      <c r="F56" s="51"/>
      <c r="G56" s="52"/>
      <c r="H56" s="52"/>
      <c r="I56" s="52"/>
      <c r="J56" s="77">
        <v>2</v>
      </c>
      <c r="K56" s="53">
        <f>J56</f>
        <v>2</v>
      </c>
      <c r="L56" s="70" t="s">
        <v>132</v>
      </c>
      <c r="N56" s="18" t="s">
        <v>222</v>
      </c>
    </row>
    <row r="57" spans="1:14" ht="12" customHeight="1" x14ac:dyDescent="0.35">
      <c r="K57" s="19"/>
    </row>
    <row r="58" spans="1:14" ht="150.65" customHeight="1" x14ac:dyDescent="0.35">
      <c r="A58" s="87" t="s">
        <v>167</v>
      </c>
      <c r="B58" s="93" t="s">
        <v>168</v>
      </c>
      <c r="C58" s="93" t="s">
        <v>169</v>
      </c>
      <c r="D58" s="93" t="s">
        <v>170</v>
      </c>
      <c r="E58" s="93" t="s">
        <v>171</v>
      </c>
      <c r="F58" s="51"/>
      <c r="G58" s="52"/>
      <c r="H58" s="52"/>
      <c r="I58" s="52"/>
      <c r="J58" s="77">
        <v>1</v>
      </c>
      <c r="K58" s="53">
        <f>J58</f>
        <v>1</v>
      </c>
      <c r="L58" s="70" t="s">
        <v>132</v>
      </c>
      <c r="N58" s="18" t="s">
        <v>245</v>
      </c>
    </row>
    <row r="59" spans="1:14" x14ac:dyDescent="0.35">
      <c r="A59" s="63"/>
      <c r="B59" s="26"/>
      <c r="C59" s="26"/>
      <c r="D59" s="26"/>
      <c r="E59" s="26"/>
      <c r="F59" s="26"/>
      <c r="G59" s="26"/>
      <c r="K59" s="19"/>
      <c r="L59" s="20"/>
    </row>
    <row r="60" spans="1:14" ht="147.75" customHeight="1" x14ac:dyDescent="0.35">
      <c r="A60" s="83" t="s">
        <v>172</v>
      </c>
      <c r="B60" s="84" t="s">
        <v>173</v>
      </c>
      <c r="C60" s="93" t="s">
        <v>174</v>
      </c>
      <c r="D60" s="101" t="s">
        <v>175</v>
      </c>
      <c r="E60" s="93" t="s">
        <v>176</v>
      </c>
      <c r="F60" s="51"/>
      <c r="G60" s="52"/>
      <c r="H60" s="52"/>
      <c r="I60" s="52"/>
      <c r="J60" s="77">
        <v>3</v>
      </c>
      <c r="K60" s="53">
        <f>J60</f>
        <v>3</v>
      </c>
      <c r="L60" s="70" t="s">
        <v>132</v>
      </c>
      <c r="N60" s="18" t="s">
        <v>226</v>
      </c>
    </row>
    <row r="61" spans="1:14" x14ac:dyDescent="0.35">
      <c r="K61" s="19"/>
    </row>
    <row r="62" spans="1:14" s="22" customFormat="1" ht="127.5" customHeight="1" x14ac:dyDescent="0.35">
      <c r="A62" s="83" t="s">
        <v>177</v>
      </c>
      <c r="B62" s="52" t="s">
        <v>47</v>
      </c>
      <c r="C62" s="52"/>
      <c r="D62" s="52" t="s">
        <v>48</v>
      </c>
      <c r="E62" s="84" t="s">
        <v>178</v>
      </c>
      <c r="F62" s="52"/>
      <c r="G62" s="52"/>
      <c r="H62" s="52"/>
      <c r="I62" s="52"/>
      <c r="J62" s="77">
        <v>3</v>
      </c>
      <c r="K62" s="53">
        <f>J62</f>
        <v>3</v>
      </c>
      <c r="L62" s="71" t="s">
        <v>132</v>
      </c>
      <c r="N62" s="18" t="s">
        <v>227</v>
      </c>
    </row>
    <row r="63" spans="1:14" s="22" customFormat="1" x14ac:dyDescent="0.35">
      <c r="A63" s="14"/>
      <c r="B63" s="10"/>
      <c r="C63" s="10"/>
      <c r="D63" s="10"/>
      <c r="E63" s="10"/>
      <c r="F63" s="10"/>
      <c r="G63" s="10"/>
      <c r="H63" s="10"/>
      <c r="I63" s="10"/>
      <c r="J63" s="10"/>
      <c r="K63" s="19"/>
      <c r="L63" s="10"/>
    </row>
    <row r="64" spans="1:14" s="22" customFormat="1" ht="231" customHeight="1" x14ac:dyDescent="0.35">
      <c r="A64" s="83" t="s">
        <v>182</v>
      </c>
      <c r="B64" s="84" t="s">
        <v>179</v>
      </c>
      <c r="C64" s="85" t="s">
        <v>180</v>
      </c>
      <c r="D64" s="85" t="s">
        <v>181</v>
      </c>
      <c r="E64" s="52"/>
      <c r="F64" s="52"/>
      <c r="G64" s="52"/>
      <c r="H64" s="52">
        <v>1</v>
      </c>
      <c r="I64" s="52"/>
      <c r="J64" s="77">
        <v>1</v>
      </c>
      <c r="K64" s="53">
        <f>H64*J64</f>
        <v>1</v>
      </c>
      <c r="L64" s="106" t="s">
        <v>212</v>
      </c>
      <c r="N64" s="18" t="s">
        <v>246</v>
      </c>
    </row>
    <row r="65" spans="1:14" s="22" customFormat="1" x14ac:dyDescent="0.35">
      <c r="A65" s="14"/>
      <c r="B65" s="10"/>
      <c r="C65" s="10"/>
      <c r="D65" s="10"/>
      <c r="E65" s="10"/>
      <c r="F65" s="10"/>
      <c r="G65" s="10"/>
      <c r="H65" s="10"/>
      <c r="I65" s="10"/>
      <c r="J65" s="10"/>
      <c r="K65" s="19"/>
      <c r="L65" s="10"/>
      <c r="M65" s="10"/>
      <c r="N65" s="10"/>
    </row>
    <row r="66" spans="1:14" s="22" customFormat="1" ht="111.65" customHeight="1" x14ac:dyDescent="0.35">
      <c r="A66" s="83" t="s">
        <v>135</v>
      </c>
      <c r="B66" s="52" t="s">
        <v>23</v>
      </c>
      <c r="C66" s="52"/>
      <c r="D66" s="52" t="s">
        <v>113</v>
      </c>
      <c r="E66" s="52"/>
      <c r="F66" s="52"/>
      <c r="G66" s="52"/>
      <c r="H66" s="52">
        <v>1</v>
      </c>
      <c r="I66" s="52"/>
      <c r="J66" s="77">
        <v>2</v>
      </c>
      <c r="K66" s="53">
        <f>H66*J66</f>
        <v>2</v>
      </c>
      <c r="L66" s="71" t="s">
        <v>212</v>
      </c>
      <c r="N66" s="107" t="s">
        <v>247</v>
      </c>
    </row>
    <row r="67" spans="1:14" ht="9.65" customHeight="1" x14ac:dyDescent="0.35">
      <c r="K67" s="19"/>
    </row>
    <row r="68" spans="1:14" s="22" customFormat="1" ht="128.15" customHeight="1" x14ac:dyDescent="0.35">
      <c r="A68" s="83" t="s">
        <v>93</v>
      </c>
      <c r="B68" s="84" t="s">
        <v>183</v>
      </c>
      <c r="C68" s="84" t="s">
        <v>184</v>
      </c>
      <c r="D68" s="84" t="s">
        <v>185</v>
      </c>
      <c r="E68" s="52"/>
      <c r="F68" s="52"/>
      <c r="G68" s="52"/>
      <c r="H68" s="52">
        <v>1</v>
      </c>
      <c r="I68" s="52"/>
      <c r="J68" s="77">
        <v>1</v>
      </c>
      <c r="K68" s="53">
        <f>H68*J68</f>
        <v>1</v>
      </c>
      <c r="L68" s="71" t="s">
        <v>212</v>
      </c>
      <c r="N68" s="18" t="s">
        <v>223</v>
      </c>
    </row>
    <row r="69" spans="1:14" ht="13" thickBot="1" x14ac:dyDescent="0.4">
      <c r="K69" s="19"/>
    </row>
    <row r="70" spans="1:14" ht="17.149999999999999" customHeight="1" x14ac:dyDescent="0.35">
      <c r="A70" s="41" t="s">
        <v>4</v>
      </c>
      <c r="B70" s="42">
        <v>0</v>
      </c>
      <c r="C70" s="42">
        <v>1</v>
      </c>
      <c r="D70" s="42">
        <v>2</v>
      </c>
      <c r="E70" s="42">
        <v>3</v>
      </c>
      <c r="F70" s="42"/>
      <c r="G70" s="43"/>
      <c r="H70" s="43"/>
      <c r="I70" s="43"/>
      <c r="J70" s="44" t="s">
        <v>21</v>
      </c>
      <c r="K70" s="95">
        <f>K89+K71</f>
        <v>25</v>
      </c>
      <c r="L70" s="97">
        <f>L89+L71</f>
        <v>30</v>
      </c>
    </row>
    <row r="71" spans="1:14" ht="91.5" customHeight="1" thickBot="1" x14ac:dyDescent="0.4">
      <c r="A71" s="64" t="s">
        <v>124</v>
      </c>
      <c r="B71" s="48"/>
      <c r="C71" s="48"/>
      <c r="D71" s="48"/>
      <c r="E71" s="49"/>
      <c r="F71" s="49"/>
      <c r="G71" s="49"/>
      <c r="H71" s="49"/>
      <c r="I71" s="49"/>
      <c r="J71" s="50" t="s">
        <v>22</v>
      </c>
      <c r="K71" s="96">
        <f>K73+K75+K79+K83+K85+K87</f>
        <v>10</v>
      </c>
      <c r="L71" s="98">
        <f>SUM(L73:L87)</f>
        <v>15</v>
      </c>
    </row>
    <row r="72" spans="1:14" ht="10.5" customHeight="1" x14ac:dyDescent="0.35">
      <c r="K72" s="19"/>
    </row>
    <row r="73" spans="1:14" ht="59.15" customHeight="1" x14ac:dyDescent="0.35">
      <c r="A73" s="83" t="s">
        <v>186</v>
      </c>
      <c r="B73" s="59" t="s">
        <v>98</v>
      </c>
      <c r="C73" s="59"/>
      <c r="D73" s="59" t="s">
        <v>81</v>
      </c>
      <c r="E73" s="59"/>
      <c r="F73" s="59"/>
      <c r="G73" s="52"/>
      <c r="H73" s="52">
        <v>1</v>
      </c>
      <c r="I73" s="52"/>
      <c r="J73" s="77">
        <v>0</v>
      </c>
      <c r="K73" s="53">
        <f>H73*J73</f>
        <v>0</v>
      </c>
      <c r="L73" s="70">
        <f>2</f>
        <v>2</v>
      </c>
      <c r="N73" s="18" t="s">
        <v>229</v>
      </c>
    </row>
    <row r="74" spans="1:14" ht="10.5" customHeight="1" x14ac:dyDescent="0.35">
      <c r="K74" s="19"/>
    </row>
    <row r="75" spans="1:14" ht="97.5" customHeight="1" x14ac:dyDescent="0.35">
      <c r="A75" s="83" t="s">
        <v>187</v>
      </c>
      <c r="B75" s="59" t="s">
        <v>82</v>
      </c>
      <c r="C75" s="59" t="s">
        <v>68</v>
      </c>
      <c r="D75" s="65" t="s">
        <v>80</v>
      </c>
      <c r="E75" s="59"/>
      <c r="F75" s="59"/>
      <c r="G75" s="52"/>
      <c r="H75" s="52">
        <v>2</v>
      </c>
      <c r="I75" s="52"/>
      <c r="J75" s="77">
        <v>2</v>
      </c>
      <c r="K75" s="53">
        <f>H75*J75</f>
        <v>4</v>
      </c>
      <c r="L75" s="70">
        <f>4</f>
        <v>4</v>
      </c>
      <c r="N75" s="18" t="s">
        <v>248</v>
      </c>
    </row>
    <row r="76" spans="1:14" ht="12" customHeight="1" x14ac:dyDescent="0.35">
      <c r="K76" s="19"/>
    </row>
    <row r="77" spans="1:14" ht="196.5" customHeight="1" x14ac:dyDescent="0.35">
      <c r="A77" s="86" t="s">
        <v>103</v>
      </c>
      <c r="B77" s="92" t="s">
        <v>188</v>
      </c>
      <c r="C77" s="91" t="s">
        <v>189</v>
      </c>
      <c r="D77" s="92" t="s">
        <v>190</v>
      </c>
      <c r="E77" s="55"/>
      <c r="F77" s="55"/>
      <c r="G77" s="54"/>
      <c r="H77" s="54">
        <v>0</v>
      </c>
      <c r="I77" s="54"/>
      <c r="J77" s="77">
        <v>2</v>
      </c>
      <c r="K77" s="80">
        <f>H77*J77</f>
        <v>0</v>
      </c>
      <c r="L77" s="82"/>
      <c r="N77" s="18" t="s">
        <v>249</v>
      </c>
    </row>
    <row r="78" spans="1:14" ht="10" customHeight="1" x14ac:dyDescent="0.35">
      <c r="K78" s="19"/>
    </row>
    <row r="79" spans="1:14" ht="119.25" customHeight="1" x14ac:dyDescent="0.35">
      <c r="A79" s="83" t="s">
        <v>90</v>
      </c>
      <c r="B79" s="66" t="s">
        <v>49</v>
      </c>
      <c r="C79" s="61" t="s">
        <v>114</v>
      </c>
      <c r="D79" s="61" t="s">
        <v>115</v>
      </c>
      <c r="E79" s="61" t="s">
        <v>116</v>
      </c>
      <c r="F79" s="51"/>
      <c r="G79" s="52"/>
      <c r="H79" s="52">
        <v>1</v>
      </c>
      <c r="I79" s="52"/>
      <c r="J79" s="77">
        <v>1</v>
      </c>
      <c r="K79" s="53">
        <f>H79*J79</f>
        <v>1</v>
      </c>
      <c r="L79" s="70">
        <v>3</v>
      </c>
      <c r="N79" s="18" t="s">
        <v>250</v>
      </c>
    </row>
    <row r="80" spans="1:14" s="22" customFormat="1" ht="8.15" customHeight="1" x14ac:dyDescent="0.35">
      <c r="A80" s="14"/>
      <c r="B80" s="10"/>
      <c r="C80" s="12"/>
      <c r="D80" s="12"/>
      <c r="E80" s="12"/>
      <c r="F80" s="12"/>
      <c r="G80" s="10"/>
      <c r="H80" s="10"/>
      <c r="I80" s="10"/>
      <c r="J80" s="10"/>
      <c r="K80" s="19"/>
      <c r="L80" s="20"/>
      <c r="M80" s="10"/>
      <c r="N80" s="10"/>
    </row>
    <row r="81" spans="1:14" s="22" customFormat="1" ht="76.5" customHeight="1" x14ac:dyDescent="0.35">
      <c r="A81" s="86" t="s">
        <v>104</v>
      </c>
      <c r="B81" s="54" t="s">
        <v>23</v>
      </c>
      <c r="C81" s="54" t="s">
        <v>85</v>
      </c>
      <c r="D81" s="54"/>
      <c r="E81" s="54"/>
      <c r="F81" s="54"/>
      <c r="G81" s="54"/>
      <c r="H81" s="54">
        <v>0</v>
      </c>
      <c r="I81" s="54"/>
      <c r="J81" s="77">
        <v>1</v>
      </c>
      <c r="K81" s="80">
        <f>H81*J81</f>
        <v>0</v>
      </c>
      <c r="L81" s="81"/>
      <c r="N81" s="25" t="s">
        <v>251</v>
      </c>
    </row>
    <row r="82" spans="1:14" s="22" customFormat="1" ht="13" customHeight="1" x14ac:dyDescent="0.35">
      <c r="A82" s="14"/>
      <c r="B82" s="10"/>
      <c r="C82" s="10"/>
      <c r="D82" s="10"/>
      <c r="E82" s="10"/>
      <c r="F82" s="10"/>
      <c r="G82" s="10"/>
      <c r="H82" s="10"/>
      <c r="I82" s="10"/>
      <c r="J82" s="10"/>
      <c r="K82" s="19"/>
      <c r="L82" s="10"/>
      <c r="M82" s="10"/>
      <c r="N82" s="10"/>
    </row>
    <row r="83" spans="1:14" ht="287.5" x14ac:dyDescent="0.35">
      <c r="A83" s="83" t="s">
        <v>91</v>
      </c>
      <c r="B83" s="52" t="s">
        <v>24</v>
      </c>
      <c r="C83" s="59" t="s">
        <v>70</v>
      </c>
      <c r="D83" s="59" t="s">
        <v>69</v>
      </c>
      <c r="E83" s="59" t="s">
        <v>14</v>
      </c>
      <c r="F83" s="59"/>
      <c r="G83" s="52"/>
      <c r="H83" s="52">
        <v>1</v>
      </c>
      <c r="I83" s="52"/>
      <c r="J83" s="77">
        <v>1</v>
      </c>
      <c r="K83" s="53">
        <f>H83*J83</f>
        <v>1</v>
      </c>
      <c r="L83" s="70">
        <v>2</v>
      </c>
      <c r="N83" s="18" t="s">
        <v>252</v>
      </c>
    </row>
    <row r="84" spans="1:14" x14ac:dyDescent="0.35">
      <c r="K84" s="19"/>
    </row>
    <row r="85" spans="1:14" ht="155.5" customHeight="1" x14ac:dyDescent="0.35">
      <c r="A85" s="83" t="s">
        <v>193</v>
      </c>
      <c r="B85" s="93" t="s">
        <v>191</v>
      </c>
      <c r="C85" s="84"/>
      <c r="D85" s="94" t="s">
        <v>192</v>
      </c>
      <c r="E85" s="59" t="s">
        <v>14</v>
      </c>
      <c r="F85" s="59"/>
      <c r="G85" s="52"/>
      <c r="H85" s="52">
        <v>1</v>
      </c>
      <c r="I85" s="52"/>
      <c r="J85" s="77">
        <v>2</v>
      </c>
      <c r="K85" s="53">
        <f>H85*J85</f>
        <v>2</v>
      </c>
      <c r="L85" s="70">
        <v>2</v>
      </c>
      <c r="N85" s="18" t="s">
        <v>253</v>
      </c>
    </row>
    <row r="86" spans="1:14" x14ac:dyDescent="0.35">
      <c r="K86" s="19"/>
    </row>
    <row r="87" spans="1:14" ht="65.150000000000006" customHeight="1" x14ac:dyDescent="0.35">
      <c r="A87" s="83" t="s">
        <v>194</v>
      </c>
      <c r="B87" s="52" t="s">
        <v>23</v>
      </c>
      <c r="C87" s="52"/>
      <c r="D87" s="62" t="s">
        <v>84</v>
      </c>
      <c r="E87" s="52"/>
      <c r="F87" s="52"/>
      <c r="G87" s="52"/>
      <c r="H87" s="52">
        <v>1</v>
      </c>
      <c r="I87" s="52"/>
      <c r="J87" s="77">
        <v>2</v>
      </c>
      <c r="K87" s="53">
        <f>H87*J87</f>
        <v>2</v>
      </c>
      <c r="L87" s="70">
        <v>2</v>
      </c>
      <c r="N87" s="18" t="s">
        <v>254</v>
      </c>
    </row>
    <row r="88" spans="1:14" ht="8.5" customHeight="1" thickBot="1" x14ac:dyDescent="0.4">
      <c r="K88" s="19"/>
    </row>
    <row r="89" spans="1:14" ht="17.5" customHeight="1" thickBot="1" x14ac:dyDescent="0.4">
      <c r="A89" s="64" t="s">
        <v>8</v>
      </c>
      <c r="B89" s="67">
        <v>0</v>
      </c>
      <c r="C89" s="67">
        <v>1</v>
      </c>
      <c r="D89" s="67">
        <v>2</v>
      </c>
      <c r="E89" s="67">
        <v>3</v>
      </c>
      <c r="F89" s="49"/>
      <c r="G89" s="49"/>
      <c r="H89" s="49"/>
      <c r="I89" s="49"/>
      <c r="J89" s="68" t="s">
        <v>25</v>
      </c>
      <c r="K89" s="104">
        <f>K91+K93+K95+K99</f>
        <v>15</v>
      </c>
      <c r="L89" s="105">
        <f>SUM(L91:L99)</f>
        <v>15</v>
      </c>
    </row>
    <row r="90" spans="1:14" ht="8.15" customHeight="1" x14ac:dyDescent="0.35">
      <c r="K90" s="19"/>
    </row>
    <row r="91" spans="1:14" ht="171" customHeight="1" x14ac:dyDescent="0.35">
      <c r="A91" s="83" t="s">
        <v>195</v>
      </c>
      <c r="B91" s="51" t="s">
        <v>26</v>
      </c>
      <c r="C91" s="51"/>
      <c r="D91" s="56" t="s">
        <v>127</v>
      </c>
      <c r="E91" s="56" t="s">
        <v>126</v>
      </c>
      <c r="F91" s="51"/>
      <c r="G91" s="52"/>
      <c r="H91" s="52">
        <v>1</v>
      </c>
      <c r="I91" s="52"/>
      <c r="J91" s="77">
        <v>3</v>
      </c>
      <c r="K91" s="53">
        <f>H91*J91</f>
        <v>3</v>
      </c>
      <c r="L91" s="70">
        <f>3</f>
        <v>3</v>
      </c>
      <c r="N91" s="18" t="s">
        <v>255</v>
      </c>
    </row>
    <row r="92" spans="1:14" ht="14.5" customHeight="1" x14ac:dyDescent="0.35">
      <c r="K92" s="19"/>
    </row>
    <row r="93" spans="1:14" ht="183.65" customHeight="1" x14ac:dyDescent="0.35">
      <c r="A93" s="83" t="s">
        <v>196</v>
      </c>
      <c r="B93" s="51" t="s">
        <v>75</v>
      </c>
      <c r="C93" s="51"/>
      <c r="D93" s="51" t="s">
        <v>129</v>
      </c>
      <c r="E93" s="51" t="s">
        <v>128</v>
      </c>
      <c r="F93" s="51"/>
      <c r="G93" s="52"/>
      <c r="H93" s="52">
        <v>2</v>
      </c>
      <c r="I93" s="52"/>
      <c r="J93" s="77">
        <v>3</v>
      </c>
      <c r="K93" s="53">
        <f>J93*2</f>
        <v>6</v>
      </c>
      <c r="L93" s="70">
        <f>6</f>
        <v>6</v>
      </c>
      <c r="N93" s="18" t="s">
        <v>231</v>
      </c>
    </row>
    <row r="95" spans="1:14" ht="118.5" customHeight="1" x14ac:dyDescent="0.35">
      <c r="A95" s="83" t="s">
        <v>94</v>
      </c>
      <c r="B95" s="51" t="s">
        <v>49</v>
      </c>
      <c r="C95" s="52" t="s">
        <v>117</v>
      </c>
      <c r="D95" s="59" t="s">
        <v>118</v>
      </c>
      <c r="E95" s="59" t="s">
        <v>119</v>
      </c>
      <c r="F95" s="59"/>
      <c r="G95" s="52"/>
      <c r="H95" s="52">
        <v>1</v>
      </c>
      <c r="I95" s="52"/>
      <c r="J95" s="77">
        <v>3</v>
      </c>
      <c r="K95" s="53">
        <f>H95*J95</f>
        <v>3</v>
      </c>
      <c r="L95" s="70">
        <f>3</f>
        <v>3</v>
      </c>
      <c r="N95" s="18" t="s">
        <v>230</v>
      </c>
    </row>
    <row r="96" spans="1:14" s="22" customFormat="1" ht="16.5" customHeight="1" x14ac:dyDescent="0.35">
      <c r="A96" s="14"/>
      <c r="B96" s="12"/>
      <c r="C96" s="10"/>
      <c r="D96" s="69"/>
      <c r="E96" s="69"/>
      <c r="F96" s="69"/>
      <c r="G96" s="10"/>
      <c r="H96" s="10"/>
      <c r="I96" s="10"/>
      <c r="J96" s="10"/>
      <c r="K96" s="19"/>
      <c r="L96" s="20"/>
      <c r="M96" s="10"/>
      <c r="N96" s="10"/>
    </row>
    <row r="97" spans="1:121" s="22" customFormat="1" ht="122.25" customHeight="1" x14ac:dyDescent="0.35">
      <c r="A97" s="86" t="s">
        <v>105</v>
      </c>
      <c r="B97" s="54" t="s">
        <v>86</v>
      </c>
      <c r="C97" s="54"/>
      <c r="D97" s="54" t="s">
        <v>96</v>
      </c>
      <c r="E97" s="54" t="s">
        <v>97</v>
      </c>
      <c r="F97" s="54"/>
      <c r="G97" s="54"/>
      <c r="H97" s="54">
        <v>0</v>
      </c>
      <c r="I97" s="54"/>
      <c r="J97" s="77">
        <v>2</v>
      </c>
      <c r="K97" s="80">
        <f>H97*J97</f>
        <v>0</v>
      </c>
      <c r="L97" s="81"/>
      <c r="N97" s="25" t="s">
        <v>235</v>
      </c>
    </row>
    <row r="98" spans="1:121" ht="15.65" customHeight="1" x14ac:dyDescent="0.35">
      <c r="K98" s="19"/>
    </row>
    <row r="99" spans="1:121" ht="150" customHeight="1" x14ac:dyDescent="0.35">
      <c r="A99" s="83" t="s">
        <v>197</v>
      </c>
      <c r="B99" s="93" t="s">
        <v>198</v>
      </c>
      <c r="C99" s="93" t="s">
        <v>199</v>
      </c>
      <c r="D99" s="93" t="s">
        <v>200</v>
      </c>
      <c r="E99" s="93" t="s">
        <v>201</v>
      </c>
      <c r="F99" s="51"/>
      <c r="G99" s="52"/>
      <c r="H99" s="52">
        <v>1</v>
      </c>
      <c r="I99" s="52"/>
      <c r="J99" s="77">
        <v>3</v>
      </c>
      <c r="K99" s="53">
        <f>H99*J99</f>
        <v>3</v>
      </c>
      <c r="L99" s="70">
        <f>3</f>
        <v>3</v>
      </c>
      <c r="N99" s="18" t="s">
        <v>256</v>
      </c>
    </row>
    <row r="100" spans="1:121" ht="12.75" customHeight="1" thickBot="1" x14ac:dyDescent="0.4">
      <c r="K100" s="19"/>
    </row>
    <row r="101" spans="1:121" s="13" customFormat="1" ht="45.65" customHeight="1" thickBot="1" x14ac:dyDescent="0.4">
      <c r="A101" s="41" t="s">
        <v>35</v>
      </c>
      <c r="B101" s="42">
        <v>0</v>
      </c>
      <c r="C101" s="42">
        <v>1</v>
      </c>
      <c r="D101" s="42">
        <v>2</v>
      </c>
      <c r="E101" s="42">
        <v>3</v>
      </c>
      <c r="F101" s="43"/>
      <c r="G101" s="43"/>
      <c r="H101" s="43"/>
      <c r="I101" s="43"/>
      <c r="J101" s="45" t="s">
        <v>27</v>
      </c>
      <c r="K101" s="102">
        <f>SUM(K103:K109)</f>
        <v>8</v>
      </c>
      <c r="L101" s="103" t="s">
        <v>214</v>
      </c>
      <c r="M101" s="10"/>
      <c r="N101" s="10"/>
      <c r="O101" s="10"/>
      <c r="P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row>
    <row r="102" spans="1:121" ht="12" customHeight="1" x14ac:dyDescent="0.35">
      <c r="K102" s="19"/>
    </row>
    <row r="103" spans="1:121" ht="240" customHeight="1" x14ac:dyDescent="0.35">
      <c r="A103" s="83" t="s">
        <v>202</v>
      </c>
      <c r="B103" s="51" t="s">
        <v>120</v>
      </c>
      <c r="C103" s="52" t="s">
        <v>122</v>
      </c>
      <c r="D103" s="52" t="s">
        <v>123</v>
      </c>
      <c r="E103" s="89" t="s">
        <v>121</v>
      </c>
      <c r="F103" s="51"/>
      <c r="G103" s="52"/>
      <c r="H103" s="52">
        <v>1</v>
      </c>
      <c r="I103" s="52"/>
      <c r="J103" s="77">
        <v>3</v>
      </c>
      <c r="K103" s="53">
        <f>H103*J103</f>
        <v>3</v>
      </c>
      <c r="L103" s="70">
        <f>3</f>
        <v>3</v>
      </c>
      <c r="N103" s="18" t="s">
        <v>257</v>
      </c>
    </row>
    <row r="104" spans="1:121" x14ac:dyDescent="0.35">
      <c r="K104" s="19"/>
    </row>
    <row r="105" spans="1:121" ht="138" customHeight="1" x14ac:dyDescent="0.35">
      <c r="A105" s="83" t="s">
        <v>203</v>
      </c>
      <c r="B105" s="84" t="s">
        <v>23</v>
      </c>
      <c r="C105" s="94" t="s">
        <v>204</v>
      </c>
      <c r="D105" s="94" t="s">
        <v>205</v>
      </c>
      <c r="E105" s="94" t="s">
        <v>206</v>
      </c>
      <c r="F105" s="51"/>
      <c r="G105" s="52"/>
      <c r="H105" s="52">
        <v>1</v>
      </c>
      <c r="I105" s="52"/>
      <c r="J105" s="77">
        <v>3</v>
      </c>
      <c r="K105" s="53">
        <f>H105*J105</f>
        <v>3</v>
      </c>
      <c r="L105" s="70">
        <f>3</f>
        <v>3</v>
      </c>
      <c r="N105" s="18" t="s">
        <v>258</v>
      </c>
    </row>
    <row r="106" spans="1:121" x14ac:dyDescent="0.35">
      <c r="K106" s="19"/>
    </row>
    <row r="107" spans="1:121" ht="92.25" customHeight="1" x14ac:dyDescent="0.35">
      <c r="A107" s="83" t="s">
        <v>99</v>
      </c>
      <c r="B107" s="52" t="s">
        <v>56</v>
      </c>
      <c r="C107" s="51" t="s">
        <v>95</v>
      </c>
      <c r="D107" s="51"/>
      <c r="E107" s="51"/>
      <c r="F107" s="51"/>
      <c r="G107" s="52"/>
      <c r="H107" s="52">
        <v>1</v>
      </c>
      <c r="I107" s="52"/>
      <c r="J107" s="77">
        <v>1</v>
      </c>
      <c r="K107" s="53">
        <f>H107*J107</f>
        <v>1</v>
      </c>
      <c r="L107" s="70">
        <v>1</v>
      </c>
      <c r="N107" s="18" t="s">
        <v>236</v>
      </c>
    </row>
    <row r="108" spans="1:121" x14ac:dyDescent="0.35">
      <c r="K108" s="19"/>
    </row>
    <row r="109" spans="1:121" ht="129" customHeight="1" x14ac:dyDescent="0.35">
      <c r="A109" s="133" t="s">
        <v>207</v>
      </c>
      <c r="B109" s="135" t="s">
        <v>216</v>
      </c>
      <c r="C109" s="137" t="s">
        <v>217</v>
      </c>
      <c r="D109" s="137" t="s">
        <v>219</v>
      </c>
      <c r="E109" s="137" t="s">
        <v>218</v>
      </c>
      <c r="F109" s="52"/>
      <c r="G109" s="52"/>
      <c r="H109" s="52">
        <v>1</v>
      </c>
      <c r="I109" s="52"/>
      <c r="J109" s="120">
        <v>1</v>
      </c>
      <c r="K109" s="72">
        <f>H109*J109</f>
        <v>1</v>
      </c>
      <c r="L109" s="73" t="s">
        <v>132</v>
      </c>
      <c r="N109" s="131" t="s">
        <v>259</v>
      </c>
    </row>
    <row r="110" spans="1:121" ht="93.65" customHeight="1" x14ac:dyDescent="0.35">
      <c r="A110" s="134"/>
      <c r="B110" s="135"/>
      <c r="C110" s="137"/>
      <c r="D110" s="137"/>
      <c r="E110" s="137"/>
      <c r="F110" s="52"/>
      <c r="G110" s="52"/>
      <c r="H110" s="52"/>
      <c r="I110" s="52"/>
      <c r="J110" s="122"/>
      <c r="K110" s="74"/>
      <c r="L110" s="75"/>
      <c r="N110" s="132"/>
    </row>
    <row r="111" spans="1:121" ht="17" thickBot="1" x14ac:dyDescent="0.5">
      <c r="A111" s="27"/>
      <c r="B111" s="28"/>
      <c r="C111" s="29"/>
      <c r="D111" s="29"/>
      <c r="E111" s="28"/>
      <c r="K111" s="19"/>
    </row>
    <row r="112" spans="1:121" s="30" customFormat="1" ht="80.5" customHeight="1" thickBot="1" x14ac:dyDescent="0.4">
      <c r="A112" s="41" t="s">
        <v>5</v>
      </c>
      <c r="B112" s="41">
        <v>0</v>
      </c>
      <c r="C112" s="41">
        <v>1</v>
      </c>
      <c r="D112" s="41">
        <v>2</v>
      </c>
      <c r="E112" s="41">
        <v>3</v>
      </c>
      <c r="F112" s="41"/>
      <c r="G112" s="41"/>
      <c r="H112" s="41"/>
      <c r="I112" s="41"/>
      <c r="J112" s="45" t="s">
        <v>131</v>
      </c>
      <c r="K112" s="102">
        <f>SUM(K114)</f>
        <v>0</v>
      </c>
      <c r="L112" s="103">
        <f>SUM(L114,L116)</f>
        <v>5</v>
      </c>
      <c r="M112" s="9"/>
      <c r="N112" s="9"/>
      <c r="O112" s="9"/>
      <c r="P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row>
    <row r="113" spans="1:14" x14ac:dyDescent="0.35">
      <c r="K113" s="19"/>
    </row>
    <row r="114" spans="1:14" ht="62.5" x14ac:dyDescent="0.35">
      <c r="A114" s="83" t="s">
        <v>92</v>
      </c>
      <c r="B114" s="52" t="s">
        <v>50</v>
      </c>
      <c r="C114" s="51" t="s">
        <v>51</v>
      </c>
      <c r="D114" s="51" t="s">
        <v>52</v>
      </c>
      <c r="E114" s="51" t="s">
        <v>53</v>
      </c>
      <c r="F114" s="51"/>
      <c r="G114" s="52"/>
      <c r="H114" s="52">
        <v>1</v>
      </c>
      <c r="I114" s="52"/>
      <c r="J114" s="77">
        <v>0</v>
      </c>
      <c r="K114" s="53">
        <f>H114*J114</f>
        <v>0</v>
      </c>
      <c r="L114" s="70">
        <f>3</f>
        <v>3</v>
      </c>
      <c r="N114" s="18" t="s">
        <v>260</v>
      </c>
    </row>
    <row r="115" spans="1:14" x14ac:dyDescent="0.35">
      <c r="C115" s="12"/>
      <c r="D115" s="12"/>
      <c r="E115" s="12"/>
      <c r="F115" s="12"/>
      <c r="J115" s="21"/>
      <c r="K115" s="19"/>
      <c r="L115" s="20"/>
      <c r="N115" s="21"/>
    </row>
    <row r="116" spans="1:14" ht="105" customHeight="1" x14ac:dyDescent="0.35">
      <c r="A116" s="88" t="s">
        <v>208</v>
      </c>
      <c r="B116" s="90" t="s">
        <v>209</v>
      </c>
      <c r="C116" s="90" t="s">
        <v>210</v>
      </c>
      <c r="D116" s="90" t="s">
        <v>211</v>
      </c>
      <c r="E116" s="52"/>
      <c r="F116" s="52"/>
      <c r="G116" s="52"/>
      <c r="H116" s="52">
        <v>1</v>
      </c>
      <c r="I116" s="52"/>
      <c r="J116" s="77">
        <v>0</v>
      </c>
      <c r="K116" s="53">
        <f>H116*J116</f>
        <v>0</v>
      </c>
      <c r="L116" s="70">
        <v>2</v>
      </c>
      <c r="N116" s="18" t="s">
        <v>261</v>
      </c>
    </row>
    <row r="117" spans="1:14" ht="14.15" customHeight="1" thickBot="1" x14ac:dyDescent="0.4">
      <c r="A117" s="78"/>
      <c r="B117" s="79"/>
      <c r="C117" s="79"/>
      <c r="D117" s="79"/>
      <c r="K117" s="19"/>
    </row>
    <row r="118" spans="1:14" ht="27" customHeight="1" thickBot="1" x14ac:dyDescent="0.4">
      <c r="A118" s="41" t="s">
        <v>6</v>
      </c>
      <c r="B118" s="43"/>
      <c r="C118" s="43"/>
      <c r="D118" s="43"/>
      <c r="E118" s="43"/>
      <c r="F118" s="43"/>
      <c r="G118" s="43"/>
      <c r="H118" s="43"/>
      <c r="I118" s="43"/>
      <c r="J118" s="45" t="s">
        <v>28</v>
      </c>
      <c r="K118" s="102">
        <f>MIN(100,K112+K101+K70+K48+K6)</f>
        <v>85</v>
      </c>
      <c r="L118" s="103" t="s">
        <v>215</v>
      </c>
    </row>
    <row r="119" spans="1:14" x14ac:dyDescent="0.35">
      <c r="K119" s="19"/>
    </row>
    <row r="120" spans="1:14" ht="13" thickBot="1" x14ac:dyDescent="0.4">
      <c r="A120" s="14" t="s">
        <v>7</v>
      </c>
      <c r="K120" s="19"/>
    </row>
    <row r="121" spans="1:14" ht="15" customHeight="1" x14ac:dyDescent="0.35">
      <c r="H121" s="31" t="s">
        <v>29</v>
      </c>
      <c r="I121" s="32"/>
      <c r="J121" s="33" t="s">
        <v>71</v>
      </c>
      <c r="K121" s="34">
        <f>K6</f>
        <v>26</v>
      </c>
    </row>
    <row r="122" spans="1:14" x14ac:dyDescent="0.35">
      <c r="H122" s="35" t="s">
        <v>30</v>
      </c>
      <c r="I122" s="9"/>
      <c r="J122" s="10" t="s">
        <v>72</v>
      </c>
      <c r="K122" s="36">
        <f>K48</f>
        <v>26</v>
      </c>
    </row>
    <row r="123" spans="1:14" x14ac:dyDescent="0.35">
      <c r="H123" s="35" t="s">
        <v>31</v>
      </c>
      <c r="I123" s="9"/>
      <c r="J123" s="10" t="s">
        <v>73</v>
      </c>
      <c r="K123" s="36">
        <f>K70</f>
        <v>25</v>
      </c>
    </row>
    <row r="124" spans="1:14" ht="17.5" customHeight="1" x14ac:dyDescent="0.35">
      <c r="H124" s="35" t="s">
        <v>32</v>
      </c>
      <c r="I124" s="9"/>
      <c r="J124" s="10" t="s">
        <v>74</v>
      </c>
      <c r="K124" s="36">
        <f>K101</f>
        <v>8</v>
      </c>
    </row>
    <row r="125" spans="1:14" x14ac:dyDescent="0.35">
      <c r="H125" s="35" t="s">
        <v>33</v>
      </c>
      <c r="I125" s="9"/>
      <c r="J125" s="10" t="s">
        <v>130</v>
      </c>
      <c r="K125" s="36">
        <f>K112</f>
        <v>0</v>
      </c>
    </row>
    <row r="126" spans="1:14" ht="13" thickBot="1" x14ac:dyDescent="0.4">
      <c r="H126" s="37" t="s">
        <v>34</v>
      </c>
      <c r="I126" s="38"/>
      <c r="J126" s="39" t="s">
        <v>61</v>
      </c>
      <c r="K126" s="40">
        <f>K118</f>
        <v>85</v>
      </c>
    </row>
  </sheetData>
  <sheetProtection algorithmName="SHA-512" hashValue="Urd481N8foe30YSkJ+gmbCjDT2quG4gFZnrDWcYVYbG4MlZ1WpAQIyADT9gWhOeOp1Qbiru5ZBQo3mOsL/vEZw==" saltValue="TucDleILRN6rHZ7A9l6AIA==" spinCount="100000" sheet="1" selectLockedCells="1"/>
  <mergeCells count="27">
    <mergeCell ref="L2:L4"/>
    <mergeCell ref="J109:J110"/>
    <mergeCell ref="N109:N110"/>
    <mergeCell ref="A109:A110"/>
    <mergeCell ref="B109:B110"/>
    <mergeCell ref="D29:D34"/>
    <mergeCell ref="E29:E34"/>
    <mergeCell ref="H29:H34"/>
    <mergeCell ref="E109:E110"/>
    <mergeCell ref="C109:C110"/>
    <mergeCell ref="D109:D110"/>
    <mergeCell ref="B1:C1"/>
    <mergeCell ref="D1:E1"/>
    <mergeCell ref="N2:N3"/>
    <mergeCell ref="A29:A34"/>
    <mergeCell ref="B29:B34"/>
    <mergeCell ref="C29:C34"/>
    <mergeCell ref="B2:E2"/>
    <mergeCell ref="H2:H3"/>
    <mergeCell ref="I2:I3"/>
    <mergeCell ref="J2:J3"/>
    <mergeCell ref="K2:K3"/>
    <mergeCell ref="L29:L34"/>
    <mergeCell ref="N29:N34"/>
    <mergeCell ref="J29:J34"/>
    <mergeCell ref="K29:K34"/>
    <mergeCell ref="A2:A3"/>
  </mergeCells>
  <dataValidations count="2">
    <dataValidation type="list" allowBlank="1" showInputMessage="1" showErrorMessage="1" sqref="K19" xr:uid="{375394F8-DB46-4828-9EE8-312C1AE663B8}">
      <formula1>$B$2:$D$2</formula1>
    </dataValidation>
    <dataValidation type="list" allowBlank="1" showInputMessage="1" showErrorMessage="1" sqref="J115" xr:uid="{D522CECA-0194-42AF-820E-A026181C76F0}">
      <formula1>#REF!</formula1>
    </dataValidation>
  </dataValidations>
  <pageMargins left="0" right="0" top="0" bottom="0" header="0" footer="0"/>
  <pageSetup paperSize="8" scale="77"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07B74C3-309E-4670-8ABA-738DCA0587A7}">
          <x14:formula1>
            <xm:f>'Plage de résultats'!$B$5:$D$5</xm:f>
          </x14:formula1>
          <xm:sqref>J83 J11 J13 J17 J15 J27 J36 J40 J44 J46 J64 J68 J75 J77 J116</xm:sqref>
        </x14:dataValidation>
        <x14:dataValidation type="list" allowBlank="1" showInputMessage="1" showErrorMessage="1" xr:uid="{6DC6BED8-F55C-471F-9516-038965B872F4}">
          <x14:formula1>
            <xm:f>'Plage de résultats'!$B$7:$E$7</xm:f>
          </x14:formula1>
          <xm:sqref>J97 J93 J91 J62</xm:sqref>
        </x14:dataValidation>
        <x14:dataValidation type="list" allowBlank="1" showInputMessage="1" showErrorMessage="1" xr:uid="{3EAC4556-9642-4A11-BB53-E55866C28F06}">
          <x14:formula1>
            <xm:f>'Plage de résultats'!$B$8:$C$8</xm:f>
          </x14:formula1>
          <xm:sqref>J81 J107</xm:sqref>
        </x14:dataValidation>
        <x14:dataValidation type="list" allowBlank="1" showInputMessage="1" showErrorMessage="1" xr:uid="{E06D309E-8B3D-4227-A9A8-5DD0125E6EEF}">
          <x14:formula1>
            <xm:f>'Plage de résultats'!$B$6:$D$6</xm:f>
          </x14:formula1>
          <xm:sqref>J9 J19 J21 J38 J73 J85 J87 J66</xm:sqref>
        </x14:dataValidation>
        <x14:dataValidation type="list" allowBlank="1" showInputMessage="1" showErrorMessage="1" xr:uid="{3D141B2F-FFD1-409E-882C-7F6BE0641DA8}">
          <x14:formula1>
            <xm:f>'Plage de résultats'!$B$4:$E$4</xm:f>
          </x14:formula1>
          <xm:sqref>J42 J50 J54 J56 J58 J60 J79 J95 J99 J103 J29:J34 J105 J109:J110 J114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E22" sqref="E22"/>
    </sheetView>
  </sheetViews>
  <sheetFormatPr baseColWidth="10" defaultRowHeight="14.5" x14ac:dyDescent="0.35"/>
  <sheetData>
    <row r="4" spans="2:5" x14ac:dyDescent="0.35">
      <c r="B4" s="76">
        <v>0</v>
      </c>
      <c r="C4" s="76">
        <v>1</v>
      </c>
      <c r="D4" s="76">
        <v>2</v>
      </c>
      <c r="E4" s="76">
        <v>3</v>
      </c>
    </row>
    <row r="5" spans="2:5" x14ac:dyDescent="0.35">
      <c r="B5" s="76">
        <v>0</v>
      </c>
      <c r="C5" s="76">
        <v>1</v>
      </c>
      <c r="D5" s="76">
        <v>2</v>
      </c>
      <c r="E5" s="76"/>
    </row>
    <row r="6" spans="2:5" x14ac:dyDescent="0.35">
      <c r="B6" s="76">
        <v>0</v>
      </c>
      <c r="C6" s="76"/>
      <c r="D6" s="76">
        <v>2</v>
      </c>
      <c r="E6" s="76"/>
    </row>
    <row r="7" spans="2:5" x14ac:dyDescent="0.35">
      <c r="B7" s="76">
        <v>0</v>
      </c>
      <c r="C7" s="76"/>
      <c r="D7" s="76">
        <v>2</v>
      </c>
      <c r="E7" s="76">
        <v>3</v>
      </c>
    </row>
    <row r="8" spans="2:5" x14ac:dyDescent="0.35">
      <c r="B8" s="76">
        <v>0</v>
      </c>
      <c r="C8" s="76">
        <v>1</v>
      </c>
      <c r="D8" s="76"/>
      <c r="E8" s="76"/>
    </row>
    <row r="9" spans="2:5" x14ac:dyDescent="0.35">
      <c r="B9" s="76">
        <v>0</v>
      </c>
      <c r="C9" s="76"/>
      <c r="D9" s="76"/>
      <c r="E9" s="76">
        <v>3</v>
      </c>
    </row>
    <row r="10" spans="2:5" x14ac:dyDescent="0.35">
      <c r="B10" s="76">
        <v>0</v>
      </c>
      <c r="C10" s="76">
        <v>1</v>
      </c>
      <c r="D10" s="76"/>
      <c r="E10" s="76">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9250abea14dc33a6762f05d55fccc2cd">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3909d579ad25be5c295d6a6b7435c70a"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5EBB1E-EB84-4429-BB45-217A1C946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e2e54-2231-4f9b-b6c4-f72d5c92909c"/>
    <ds:schemaRef ds:uri="aaae2ad0-0604-4959-883a-39445639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C29AB1F5-9788-47CB-97B6-439934C058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Grille Actions non cotées</vt:lpstr>
      <vt:lpstr>Plage de résultats</vt:lpstr>
      <vt:lpstr>'Grille Actions non cotées'!Zone_d_impression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2023-09-13T15:51:51Z</cp:lastPrinted>
  <dcterms:created xsi:type="dcterms:W3CDTF">2022-02-10T17:36:52Z</dcterms:created>
  <dcterms:modified xsi:type="dcterms:W3CDTF">2025-11-12T15:22:34Z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